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R:\RAČUNOVODSTVO\ARPA, plan i realizacija 2023\"/>
    </mc:Choice>
  </mc:AlternateContent>
  <xr:revisionPtr revIDLastSave="0" documentId="13_ncr:1_{F621D2E2-0AA9-4844-A7C9-2A0CFA65A3B7}" xr6:coauthVersionLast="36" xr6:coauthVersionMax="36" xr10:uidLastSave="{00000000-0000-0000-0000-000000000000}"/>
  <bookViews>
    <workbookView xWindow="0" yWindow="0" windowWidth="28800" windowHeight="11085" firstSheet="2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13" r:id="rId6"/>
    <sheet name="POSEBNI DIO (2) za NN" sheetId="14" r:id="rId7"/>
    <sheet name="primjer" sheetId="7" r:id="rId8"/>
  </sheets>
  <definedNames>
    <definedName name="_xlnm.Print_Area" localSheetId="1">' Račun prihoda i rashoda'!$A$1:$G$62</definedName>
    <definedName name="_xlnm.Print_Area" localSheetId="0">SAŽETAK!$A$1:$H$26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0" i="14" l="1"/>
  <c r="D213" i="14"/>
  <c r="E200" i="14"/>
  <c r="D200" i="14"/>
  <c r="E172" i="14"/>
  <c r="E152" i="14"/>
  <c r="D152" i="14"/>
  <c r="C109" i="14"/>
  <c r="C110" i="14"/>
  <c r="C85" i="14"/>
  <c r="C176" i="14"/>
  <c r="C173" i="14"/>
  <c r="C170" i="14"/>
  <c r="C167" i="14"/>
  <c r="C166" i="14"/>
  <c r="C23" i="14"/>
  <c r="C8" i="14"/>
  <c r="E244" i="14"/>
  <c r="D244" i="14"/>
  <c r="D240" i="14" s="1"/>
  <c r="E238" i="14"/>
  <c r="D238" i="14"/>
  <c r="E241" i="14"/>
  <c r="E240" i="14" s="1"/>
  <c r="D241" i="14"/>
  <c r="E235" i="14"/>
  <c r="E234" i="14" s="1"/>
  <c r="D235" i="14"/>
  <c r="D234" i="14"/>
  <c r="E228" i="14"/>
  <c r="E227" i="14" s="1"/>
  <c r="E226" i="14" s="1"/>
  <c r="D228" i="14"/>
  <c r="D227" i="14"/>
  <c r="D226" i="14" s="1"/>
  <c r="E231" i="14"/>
  <c r="D231" i="14"/>
  <c r="E224" i="14"/>
  <c r="D224" i="14"/>
  <c r="E221" i="14"/>
  <c r="D221" i="14"/>
  <c r="E217" i="14"/>
  <c r="E214" i="14"/>
  <c r="E213" i="14" s="1"/>
  <c r="E212" i="14" s="1"/>
  <c r="D217" i="14"/>
  <c r="D214" i="14"/>
  <c r="E209" i="14"/>
  <c r="E210" i="14"/>
  <c r="D210" i="14"/>
  <c r="D209" i="14"/>
  <c r="D205" i="14" s="1"/>
  <c r="E207" i="14"/>
  <c r="E206" i="14" s="1"/>
  <c r="E205" i="14" s="1"/>
  <c r="D206" i="14"/>
  <c r="D207" i="14"/>
  <c r="E203" i="14"/>
  <c r="E201" i="14"/>
  <c r="D201" i="14"/>
  <c r="D203" i="14"/>
  <c r="E198" i="14"/>
  <c r="E195" i="14"/>
  <c r="E196" i="14"/>
  <c r="D198" i="14"/>
  <c r="D196" i="14"/>
  <c r="D195" i="14" s="1"/>
  <c r="E192" i="14"/>
  <c r="E191" i="14" s="1"/>
  <c r="D192" i="14"/>
  <c r="D191" i="14"/>
  <c r="E189" i="14"/>
  <c r="E188" i="14" s="1"/>
  <c r="D188" i="14"/>
  <c r="D189" i="14"/>
  <c r="E183" i="14"/>
  <c r="E178" i="14" s="1"/>
  <c r="D183" i="14"/>
  <c r="E179" i="14"/>
  <c r="D179" i="14"/>
  <c r="E184" i="14"/>
  <c r="D184" i="14"/>
  <c r="E180" i="14"/>
  <c r="D180" i="14"/>
  <c r="E173" i="14"/>
  <c r="D173" i="14"/>
  <c r="D172" i="14"/>
  <c r="E176" i="14"/>
  <c r="D176" i="14"/>
  <c r="E170" i="14"/>
  <c r="D170" i="14"/>
  <c r="E167" i="14"/>
  <c r="E166" i="14" s="1"/>
  <c r="D167" i="14"/>
  <c r="D166" i="14" s="1"/>
  <c r="E163" i="14"/>
  <c r="D163" i="14"/>
  <c r="E157" i="14"/>
  <c r="D157" i="14"/>
  <c r="E160" i="14"/>
  <c r="E159" i="14" s="1"/>
  <c r="D160" i="14"/>
  <c r="D159" i="14" s="1"/>
  <c r="E154" i="14"/>
  <c r="E153" i="14" s="1"/>
  <c r="D154" i="14"/>
  <c r="D153" i="14" s="1"/>
  <c r="E150" i="14"/>
  <c r="D150" i="14"/>
  <c r="D146" i="14" s="1"/>
  <c r="E147" i="14"/>
  <c r="E146" i="14" s="1"/>
  <c r="E139" i="14" s="1"/>
  <c r="D147" i="14"/>
  <c r="E144" i="14"/>
  <c r="E140" i="14"/>
  <c r="E141" i="14"/>
  <c r="D140" i="14"/>
  <c r="D144" i="14"/>
  <c r="D141" i="14"/>
  <c r="D130" i="14"/>
  <c r="D129" i="14" s="1"/>
  <c r="E130" i="14"/>
  <c r="E129" i="14" s="1"/>
  <c r="D131" i="14"/>
  <c r="E131" i="14"/>
  <c r="D136" i="14"/>
  <c r="D135" i="14" s="1"/>
  <c r="D134" i="14" s="1"/>
  <c r="E136" i="14"/>
  <c r="E135" i="14" s="1"/>
  <c r="E134" i="14" s="1"/>
  <c r="C136" i="14"/>
  <c r="C135" i="14" s="1"/>
  <c r="C134" i="14" s="1"/>
  <c r="C130" i="14"/>
  <c r="C129" i="14" s="1"/>
  <c r="C131" i="14"/>
  <c r="C127" i="14"/>
  <c r="C126" i="14" s="1"/>
  <c r="C124" i="14"/>
  <c r="C123" i="14" s="1"/>
  <c r="C116" i="14"/>
  <c r="C117" i="14"/>
  <c r="C120" i="14"/>
  <c r="C103" i="14"/>
  <c r="C104" i="14"/>
  <c r="C113" i="14"/>
  <c r="C107" i="14"/>
  <c r="C97" i="14"/>
  <c r="C100" i="14"/>
  <c r="C98" i="14"/>
  <c r="C92" i="14"/>
  <c r="C93" i="14"/>
  <c r="C95" i="14"/>
  <c r="C86" i="14"/>
  <c r="C84" i="14" s="1"/>
  <c r="C89" i="14"/>
  <c r="C78" i="14"/>
  <c r="C77" i="14" s="1"/>
  <c r="C81" i="14"/>
  <c r="C79" i="14"/>
  <c r="C82" i="14"/>
  <c r="C69" i="14"/>
  <c r="C74" i="14"/>
  <c r="C73" i="14" s="1"/>
  <c r="C68" i="14" s="1"/>
  <c r="C70" i="14"/>
  <c r="C63" i="14"/>
  <c r="C62" i="14" s="1"/>
  <c r="C61" i="14" s="1"/>
  <c r="C66" i="14"/>
  <c r="C59" i="14"/>
  <c r="C56" i="14"/>
  <c r="C49" i="14"/>
  <c r="C50" i="14"/>
  <c r="C53" i="14"/>
  <c r="C46" i="14"/>
  <c r="C43" i="14"/>
  <c r="C42" i="14" s="1"/>
  <c r="C37" i="14"/>
  <c r="C36" i="14" s="1"/>
  <c r="C40" i="14"/>
  <c r="C30" i="14"/>
  <c r="C29" i="14" s="1"/>
  <c r="C33" i="14"/>
  <c r="C27" i="14"/>
  <c r="C24" i="14"/>
  <c r="D20" i="14"/>
  <c r="D19" i="14" s="1"/>
  <c r="D18" i="14" s="1"/>
  <c r="E20" i="14"/>
  <c r="E19" i="14" s="1"/>
  <c r="E18" i="14" s="1"/>
  <c r="C19" i="14"/>
  <c r="C20" i="14"/>
  <c r="D16" i="14"/>
  <c r="D15" i="14" s="1"/>
  <c r="D14" i="14" s="1"/>
  <c r="E16" i="14"/>
  <c r="E15" i="14" s="1"/>
  <c r="E14" i="14" s="1"/>
  <c r="C15" i="14"/>
  <c r="C14" i="14" s="1"/>
  <c r="C16" i="14"/>
  <c r="D7" i="14"/>
  <c r="E7" i="14"/>
  <c r="E6" i="14" s="1"/>
  <c r="C7" i="14"/>
  <c r="D8" i="14"/>
  <c r="E8" i="14"/>
  <c r="D12" i="14"/>
  <c r="E12" i="14"/>
  <c r="C12" i="14"/>
  <c r="C240" i="14"/>
  <c r="C234" i="14"/>
  <c r="C233" i="14" s="1"/>
  <c r="C227" i="14"/>
  <c r="C226" i="14"/>
  <c r="C220" i="14"/>
  <c r="C219" i="14"/>
  <c r="D212" i="14"/>
  <c r="C213" i="14"/>
  <c r="C212" i="14" s="1"/>
  <c r="C209" i="14"/>
  <c r="C206" i="14"/>
  <c r="C205" i="14" s="1"/>
  <c r="C200" i="14"/>
  <c r="C195" i="14"/>
  <c r="C194" i="14" s="1"/>
  <c r="C191" i="14"/>
  <c r="D187" i="14"/>
  <c r="C188" i="14"/>
  <c r="C183" i="14"/>
  <c r="C179" i="14"/>
  <c r="C159" i="14"/>
  <c r="C153" i="14"/>
  <c r="C152" i="14" s="1"/>
  <c r="C146" i="14"/>
  <c r="C140" i="14"/>
  <c r="E126" i="14"/>
  <c r="D126" i="14"/>
  <c r="E123" i="14"/>
  <c r="D123" i="14"/>
  <c r="E116" i="14"/>
  <c r="E115" i="14" s="1"/>
  <c r="D116" i="14"/>
  <c r="D115" i="14" s="1"/>
  <c r="C115" i="14"/>
  <c r="E109" i="14"/>
  <c r="D109" i="14"/>
  <c r="E103" i="14"/>
  <c r="D103" i="14"/>
  <c r="E97" i="14"/>
  <c r="D97" i="14"/>
  <c r="E92" i="14"/>
  <c r="D92" i="14"/>
  <c r="E85" i="14"/>
  <c r="E84" i="14" s="1"/>
  <c r="D85" i="14"/>
  <c r="D84" i="14" s="1"/>
  <c r="E81" i="14"/>
  <c r="D81" i="14"/>
  <c r="E78" i="14"/>
  <c r="E77" i="14" s="1"/>
  <c r="D78" i="14"/>
  <c r="D77" i="14" s="1"/>
  <c r="E73" i="14"/>
  <c r="D73" i="14"/>
  <c r="E69" i="14"/>
  <c r="D69" i="14"/>
  <c r="E62" i="14"/>
  <c r="E61" i="14" s="1"/>
  <c r="D62" i="14"/>
  <c r="D61" i="14" s="1"/>
  <c r="E55" i="14"/>
  <c r="D55" i="14"/>
  <c r="E49" i="14"/>
  <c r="D49" i="14"/>
  <c r="E42" i="14"/>
  <c r="D42" i="14"/>
  <c r="E36" i="14"/>
  <c r="D36" i="14"/>
  <c r="E29" i="14"/>
  <c r="D29" i="14"/>
  <c r="E23" i="14"/>
  <c r="D23" i="14"/>
  <c r="C18" i="14"/>
  <c r="C6" i="14"/>
  <c r="D6" i="14"/>
  <c r="G26" i="3"/>
  <c r="G54" i="3"/>
  <c r="G58" i="3"/>
  <c r="G39" i="3"/>
  <c r="G44" i="3"/>
  <c r="G28" i="3"/>
  <c r="G32" i="3"/>
  <c r="F26" i="3"/>
  <c r="F54" i="3"/>
  <c r="F27" i="3"/>
  <c r="F39" i="3"/>
  <c r="F44" i="3"/>
  <c r="F48" i="3"/>
  <c r="G48" i="3"/>
  <c r="F28" i="3"/>
  <c r="F32" i="3"/>
  <c r="E26" i="3"/>
  <c r="E27" i="3"/>
  <c r="E54" i="3"/>
  <c r="F58" i="3"/>
  <c r="E58" i="3"/>
  <c r="E39" i="3"/>
  <c r="E48" i="3"/>
  <c r="E44" i="3"/>
  <c r="E28" i="3"/>
  <c r="D219" i="14" l="1"/>
  <c r="C172" i="14"/>
  <c r="C165" i="14" s="1"/>
  <c r="C122" i="14"/>
  <c r="E220" i="14"/>
  <c r="E219" i="14" s="1"/>
  <c r="E194" i="14"/>
  <c r="C139" i="14"/>
  <c r="D139" i="14"/>
  <c r="E122" i="14"/>
  <c r="D122" i="14"/>
  <c r="D102" i="14"/>
  <c r="E91" i="14"/>
  <c r="E68" i="14"/>
  <c r="D68" i="14"/>
  <c r="D48" i="14"/>
  <c r="C55" i="14"/>
  <c r="C48" i="14" s="1"/>
  <c r="E35" i="14"/>
  <c r="C22" i="14"/>
  <c r="D22" i="14"/>
  <c r="D35" i="14"/>
  <c r="E48" i="14"/>
  <c r="C91" i="14"/>
  <c r="C102" i="14"/>
  <c r="D165" i="14"/>
  <c r="D178" i="14"/>
  <c r="E187" i="14"/>
  <c r="E22" i="14"/>
  <c r="C35" i="14"/>
  <c r="D91" i="14"/>
  <c r="E102" i="14"/>
  <c r="E165" i="14"/>
  <c r="C178" i="14"/>
  <c r="C187" i="14"/>
  <c r="D194" i="14"/>
  <c r="D233" i="14"/>
  <c r="E233" i="14"/>
  <c r="F36" i="3"/>
  <c r="G36" i="3"/>
  <c r="E36" i="3"/>
  <c r="E32" i="3"/>
  <c r="E185" i="13" l="1"/>
  <c r="D185" i="13"/>
  <c r="C185" i="13"/>
  <c r="E181" i="13"/>
  <c r="D181" i="13"/>
  <c r="D180" i="13" s="1"/>
  <c r="C181" i="13"/>
  <c r="C180" i="13"/>
  <c r="E176" i="13"/>
  <c r="E175" i="13" s="1"/>
  <c r="D176" i="13"/>
  <c r="D175" i="13" s="1"/>
  <c r="C176" i="13"/>
  <c r="C175" i="13"/>
  <c r="E171" i="13"/>
  <c r="E170" i="13" s="1"/>
  <c r="D171" i="13"/>
  <c r="D170" i="13" s="1"/>
  <c r="C171" i="13"/>
  <c r="C170" i="13"/>
  <c r="E166" i="13"/>
  <c r="D166" i="13"/>
  <c r="D165" i="13" s="1"/>
  <c r="C166" i="13"/>
  <c r="C165" i="13"/>
  <c r="E163" i="13"/>
  <c r="D163" i="13"/>
  <c r="C163" i="13"/>
  <c r="E161" i="13"/>
  <c r="D161" i="13"/>
  <c r="C161" i="13"/>
  <c r="C160" i="13" s="1"/>
  <c r="E157" i="13"/>
  <c r="D157" i="13"/>
  <c r="C157" i="13"/>
  <c r="C153" i="13" s="1"/>
  <c r="D154" i="13"/>
  <c r="E154" i="13"/>
  <c r="C154" i="13"/>
  <c r="D151" i="13"/>
  <c r="D11" i="13" s="1"/>
  <c r="E151" i="13"/>
  <c r="C151" i="13"/>
  <c r="E149" i="13"/>
  <c r="D149" i="13"/>
  <c r="D148" i="13" s="1"/>
  <c r="C149" i="13"/>
  <c r="C148" i="13" s="1"/>
  <c r="E145" i="13"/>
  <c r="D145" i="13"/>
  <c r="C145" i="13"/>
  <c r="E142" i="13"/>
  <c r="D142" i="13"/>
  <c r="C142" i="13"/>
  <c r="C141" i="13"/>
  <c r="E137" i="13"/>
  <c r="D137" i="13"/>
  <c r="D132" i="13" s="1"/>
  <c r="C137" i="13"/>
  <c r="E133" i="13"/>
  <c r="E132" i="13" s="1"/>
  <c r="D133" i="13"/>
  <c r="C133" i="13"/>
  <c r="E128" i="13"/>
  <c r="D128" i="13"/>
  <c r="C128" i="13"/>
  <c r="D124" i="13"/>
  <c r="D123" i="13" s="1"/>
  <c r="E124" i="13"/>
  <c r="C124" i="13"/>
  <c r="C123" i="13"/>
  <c r="D119" i="13"/>
  <c r="D12" i="13" s="1"/>
  <c r="E119" i="13"/>
  <c r="C119" i="13"/>
  <c r="E115" i="13"/>
  <c r="D115" i="13"/>
  <c r="C115" i="13"/>
  <c r="C114" i="13" s="1"/>
  <c r="E111" i="13"/>
  <c r="E110" i="13" s="1"/>
  <c r="E8" i="13" s="1"/>
  <c r="C111" i="13"/>
  <c r="C110" i="13" s="1"/>
  <c r="C8" i="13" s="1"/>
  <c r="D111" i="13"/>
  <c r="D110" i="13" s="1"/>
  <c r="D8" i="13" s="1"/>
  <c r="D107" i="13"/>
  <c r="E107" i="13"/>
  <c r="C107" i="13"/>
  <c r="E104" i="13"/>
  <c r="D104" i="13"/>
  <c r="C104" i="13"/>
  <c r="E102" i="13"/>
  <c r="E101" i="13" s="1"/>
  <c r="D102" i="13"/>
  <c r="C102" i="13"/>
  <c r="D101" i="13"/>
  <c r="C97" i="13"/>
  <c r="C96" i="13" s="1"/>
  <c r="E97" i="13"/>
  <c r="D97" i="13"/>
  <c r="D96" i="13" s="1"/>
  <c r="E96" i="13"/>
  <c r="E92" i="13"/>
  <c r="D92" i="13"/>
  <c r="C92" i="13"/>
  <c r="E88" i="13"/>
  <c r="E87" i="13" s="1"/>
  <c r="D88" i="13"/>
  <c r="C88" i="13"/>
  <c r="C87" i="13" s="1"/>
  <c r="D87" i="13"/>
  <c r="E84" i="13"/>
  <c r="E9" i="13" s="1"/>
  <c r="D84" i="13"/>
  <c r="C84" i="13"/>
  <c r="C81" i="13"/>
  <c r="E81" i="13"/>
  <c r="D81" i="13"/>
  <c r="E80" i="13"/>
  <c r="D80" i="13"/>
  <c r="C76" i="13"/>
  <c r="C75" i="13" s="1"/>
  <c r="E76" i="13"/>
  <c r="D76" i="13"/>
  <c r="E75" i="13"/>
  <c r="D75" i="13"/>
  <c r="C73" i="13"/>
  <c r="E73" i="13"/>
  <c r="D73" i="13"/>
  <c r="C71" i="13"/>
  <c r="E71" i="13"/>
  <c r="D71" i="13"/>
  <c r="E70" i="13"/>
  <c r="D70" i="13"/>
  <c r="C67" i="13"/>
  <c r="E67" i="13"/>
  <c r="D67" i="13"/>
  <c r="C64" i="13"/>
  <c r="E64" i="13"/>
  <c r="D64" i="13"/>
  <c r="E63" i="13"/>
  <c r="D63" i="13"/>
  <c r="C59" i="13"/>
  <c r="E59" i="13"/>
  <c r="D59" i="13"/>
  <c r="D58" i="13" s="1"/>
  <c r="E58" i="13"/>
  <c r="C54" i="13"/>
  <c r="E54" i="13"/>
  <c r="E49" i="13" s="1"/>
  <c r="D54" i="13"/>
  <c r="D49" i="13" s="1"/>
  <c r="C50" i="13"/>
  <c r="E50" i="13"/>
  <c r="D50" i="13"/>
  <c r="C45" i="13"/>
  <c r="C10" i="13" s="1"/>
  <c r="E45" i="13"/>
  <c r="D45" i="13"/>
  <c r="D40" i="13" s="1"/>
  <c r="C41" i="13"/>
  <c r="E41" i="13"/>
  <c r="D41" i="13"/>
  <c r="E40" i="13"/>
  <c r="C36" i="13"/>
  <c r="C12" i="13" s="1"/>
  <c r="E36" i="13"/>
  <c r="D36" i="13"/>
  <c r="C32" i="13"/>
  <c r="E32" i="13"/>
  <c r="E31" i="13" s="1"/>
  <c r="D32" i="13"/>
  <c r="D31" i="13"/>
  <c r="C29" i="13"/>
  <c r="C28" i="13" s="1"/>
  <c r="E29" i="13"/>
  <c r="E28" i="13" s="1"/>
  <c r="D29" i="13"/>
  <c r="D28" i="13"/>
  <c r="D26" i="13"/>
  <c r="D25" i="13" s="1"/>
  <c r="E26" i="13"/>
  <c r="E25" i="13" s="1"/>
  <c r="C26" i="13"/>
  <c r="C25" i="13" s="1"/>
  <c r="D20" i="13"/>
  <c r="C20" i="13"/>
  <c r="E20" i="13"/>
  <c r="E12" i="13"/>
  <c r="C132" i="13" l="1"/>
  <c r="C11" i="13"/>
  <c r="E180" i="13"/>
  <c r="D160" i="13"/>
  <c r="D9" i="13"/>
  <c r="E153" i="13"/>
  <c r="E148" i="13"/>
  <c r="D141" i="13"/>
  <c r="E141" i="13"/>
  <c r="E114" i="13"/>
  <c r="C101" i="13"/>
  <c r="C80" i="13"/>
  <c r="C63" i="13"/>
  <c r="E6" i="13"/>
  <c r="C70" i="13"/>
  <c r="E13" i="13"/>
  <c r="E106" i="13"/>
  <c r="C31" i="13"/>
  <c r="C7" i="13"/>
  <c r="C49" i="13"/>
  <c r="C58" i="13"/>
  <c r="C14" i="13"/>
  <c r="E165" i="13"/>
  <c r="E14" i="13"/>
  <c r="C19" i="13"/>
  <c r="C6" i="13"/>
  <c r="D19" i="13"/>
  <c r="D6" i="13"/>
  <c r="C40" i="13"/>
  <c r="C106" i="13"/>
  <c r="C13" i="13"/>
  <c r="D106" i="13"/>
  <c r="D13" i="13"/>
  <c r="D153" i="13"/>
  <c r="E160" i="13"/>
  <c r="D114" i="13"/>
  <c r="D7" i="13"/>
  <c r="E123" i="13"/>
  <c r="E10" i="13"/>
  <c r="E7" i="13"/>
  <c r="C9" i="13"/>
  <c r="D10" i="13"/>
  <c r="E11" i="13"/>
  <c r="D14" i="13"/>
  <c r="E19" i="13"/>
  <c r="E4" i="13" l="1"/>
  <c r="D4" i="13"/>
  <c r="C4" i="13"/>
  <c r="C7" i="8" l="1"/>
  <c r="B7" i="8"/>
  <c r="C11" i="5"/>
  <c r="D11" i="5"/>
  <c r="C9" i="5"/>
  <c r="D9" i="5"/>
  <c r="C6" i="5"/>
  <c r="D6" i="5"/>
  <c r="B5" i="5"/>
  <c r="B6" i="5"/>
  <c r="B9" i="5"/>
  <c r="B11" i="5"/>
  <c r="F53" i="3"/>
  <c r="G53" i="3"/>
  <c r="F51" i="3"/>
  <c r="G51" i="3"/>
  <c r="E53" i="3"/>
  <c r="E51" i="3"/>
  <c r="F19" i="3"/>
  <c r="G19" i="3"/>
  <c r="F16" i="3"/>
  <c r="G16" i="3"/>
  <c r="F11" i="3"/>
  <c r="G11" i="3"/>
  <c r="E19" i="3"/>
  <c r="E16" i="3"/>
  <c r="E11" i="3"/>
  <c r="D5" i="5" l="1"/>
  <c r="D7" i="8" s="1"/>
  <c r="E10" i="3"/>
  <c r="C5" i="5"/>
  <c r="G27" i="3"/>
  <c r="G10" i="3"/>
  <c r="F1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87CE209-DDFB-4376-9AB9-DB28B974382B}" keepAlive="1" name="Query - UV" description="Connection to the 'UV' query in the workbook." type="5" refreshedVersion="6" background="1" saveData="1">
    <dbPr connection="Provider=Microsoft.Mashup.OleDb.1;Data Source=$Workbook$;Location=UV;Extended Properties=&quot;&quot;" command="SELECT * FROM [UV]"/>
  </connection>
</connections>
</file>

<file path=xl/sharedStrings.xml><?xml version="1.0" encoding="utf-8"?>
<sst xmlns="http://schemas.openxmlformats.org/spreadsheetml/2006/main" count="677" uniqueCount="194">
  <si>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</si>
  <si>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</si>
  <si>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</si>
  <si>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</si>
  <si>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</si>
  <si>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</si>
  <si>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</si>
  <si>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</si>
  <si>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</si>
  <si>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</si>
  <si>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</si>
  <si>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</si>
  <si>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</si>
  <si>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</si>
  <si>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</si>
  <si>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</si>
  <si>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</si>
  <si>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</si>
  <si>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</si>
  <si>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</si>
  <si>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</si>
  <si>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</si>
  <si>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</si>
  <si>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</si>
  <si>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01 Opće javne usluge</t>
  </si>
  <si>
    <t>011 Izvršna i zakonodavna tijela, financijski i fiskalni poslovi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</si>
  <si>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</si>
  <si>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</si>
  <si>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</si>
  <si>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</si>
  <si>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</si>
  <si>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</si>
  <si>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</si>
  <si>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</si>
  <si>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</si>
  <si>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</si>
  <si>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</si>
  <si>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</si>
  <si>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</si>
  <si>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</si>
  <si>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</si>
  <si>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</si>
  <si>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</si>
  <si>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</si>
  <si>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</si>
  <si>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</si>
  <si>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EUR/KN*</t>
  </si>
  <si>
    <t>Plan za 2023.</t>
  </si>
  <si>
    <t>Projekcija 
za 2024.</t>
  </si>
  <si>
    <t>Projekcija 
za 2025.</t>
  </si>
  <si>
    <t>Pomoći iz inozemstva i od subjekata unutar općeg proračuna</t>
  </si>
  <si>
    <t>…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</si>
  <si>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</si>
  <si>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PRIJENOS SREDSTAVA IZ PRETHODNE GODINE</t>
  </si>
  <si>
    <t>PRIJENOS SREDSTAVA U SLJEDEĆU GODINU</t>
  </si>
  <si>
    <t>Europski socijalni fond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</si>
  <si>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</si>
  <si>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</si>
  <si>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</si>
  <si>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</si>
  <si>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</si>
  <si>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NAZIV RAZDJELA</t>
  </si>
  <si>
    <t>GLAVA XXXXX</t>
  </si>
  <si>
    <t>GLAVNI PROGRAM XX</t>
  </si>
  <si>
    <t>NAZIV GLAVE</t>
  </si>
  <si>
    <t>NAZIV GLAVNOG PROGRAMA</t>
  </si>
  <si>
    <t>....</t>
  </si>
  <si>
    <t>A1. PRIHODI POSLOVANJA I PRIHODI OD PRODAJE NEFINANCIJSKE IMOVINE</t>
  </si>
  <si>
    <t>RAZDJEL XXX</t>
  </si>
  <si>
    <t>Naziv razreda (rashoda/izdatka)</t>
  </si>
  <si>
    <t>Naziv skupine (rashoda/izdatka)</t>
  </si>
  <si>
    <t>FINANCIJSKI PLAN PRORAČUNSKOG KORISNIKA DRŽAVNOG PRORAČUNA
ZA 2023. I PROJEKCIJE ZA 2024. I 2025. GODINU</t>
  </si>
  <si>
    <t>Razred (rashod/izdatak) x</t>
  </si>
  <si>
    <t>Skupina (rashod/izdatak) xx</t>
  </si>
  <si>
    <t>A. SAŽETAK RAČUNA PRIHODA I RASHODA</t>
  </si>
  <si>
    <t>B. SAŽETAK RAČUNA FINANCIRANJA</t>
  </si>
  <si>
    <t>A2. RASHODI POSLOVANJA I RASHODI ZA NABAVU NEFINANCIJSKE IMOVINE</t>
  </si>
  <si>
    <t>A3. RASHODI PREMA IZVORIMA FINANCIRANJA</t>
  </si>
  <si>
    <t>UKUPNI PRIHODI</t>
  </si>
  <si>
    <t>A4. RASHODI PREMA FUNKCIJSKOJ KLASIFIKACIJI</t>
  </si>
  <si>
    <t>ostale refundacije iz sredstava EU</t>
  </si>
  <si>
    <t>Europski fond za regionalni razvoj</t>
  </si>
  <si>
    <t>Instrument Europskog gospodarskog prostora i dr.</t>
  </si>
  <si>
    <t>Ribarski fondovi</t>
  </si>
  <si>
    <t>Fondovi za unutarnje poslove</t>
  </si>
  <si>
    <t>Prihodi iz nadležnog proračuna</t>
  </si>
  <si>
    <t>opći prihodi i primici</t>
  </si>
  <si>
    <t>Prihodi od prodaje proizvoda i robe te pruženih usluga i prihodi od donacija</t>
  </si>
  <si>
    <t>sredstva učešća za pomoći</t>
  </si>
  <si>
    <t>vlastita sredstva</t>
  </si>
  <si>
    <t>Rashodi za nabavu proizvedene dugotrajne imovine</t>
  </si>
  <si>
    <t>Financijski rashodi</t>
  </si>
  <si>
    <t>4.061.404/30.600.650</t>
  </si>
  <si>
    <t>4.012.513/30.232.280</t>
  </si>
  <si>
    <t>40.534/305.400</t>
  </si>
  <si>
    <t>5 Pomoći</t>
  </si>
  <si>
    <t>55 Refundacije iz pomoći EU</t>
  </si>
  <si>
    <t>56 Fondovi EU</t>
  </si>
  <si>
    <t>57 Ostali programi EU</t>
  </si>
  <si>
    <t>plan za 2023.</t>
  </si>
  <si>
    <t>projekcija  za 2024.</t>
  </si>
  <si>
    <t>projekcija za 2025.</t>
  </si>
  <si>
    <t>02540</t>
  </si>
  <si>
    <t>Agencija za reviziju sustava provedbe programa Europske unije</t>
  </si>
  <si>
    <t>Proračun glave po izvorima</t>
  </si>
  <si>
    <t>11                 opći prihodi i primici</t>
  </si>
  <si>
    <t>12                 sredstva učešća za pomoći</t>
  </si>
  <si>
    <t>31                 vlastiti prihodi</t>
  </si>
  <si>
    <t>559              ostale refundacije iz sredstava EU</t>
  </si>
  <si>
    <t>561              Europski socijalni fond (ESF)</t>
  </si>
  <si>
    <t>563              Europski fond za regionalni razvoj (EFRR)</t>
  </si>
  <si>
    <t>564              Ribarski fondovi</t>
  </si>
  <si>
    <t>573              Inst. Europskog gospodarskog prostora i ostali inst.</t>
  </si>
  <si>
    <t>575              Fondovi za unutarnje poslove</t>
  </si>
  <si>
    <t>Proračun glave po aktivnostima</t>
  </si>
  <si>
    <t>025</t>
  </si>
  <si>
    <t>MINISTARSTVO FINANCIJA</t>
  </si>
  <si>
    <t>2206</t>
  </si>
  <si>
    <t>UPRAVLJANJE I REVIZIJA SUSTAVA PROVEDBE PROGRAMA EU I FINANCIJSKIH MEHANIZAMA</t>
  </si>
  <si>
    <t>A829002</t>
  </si>
  <si>
    <t>ADMINISTRACIJA I UPRAVLJANJE</t>
  </si>
  <si>
    <t>rashodi za zaposlene</t>
  </si>
  <si>
    <t>materijalni rashodi</t>
  </si>
  <si>
    <t>financijski rashodi</t>
  </si>
  <si>
    <t>rashodi za nabavu proizvedene dugotrajne imovine</t>
  </si>
  <si>
    <t>A829005</t>
  </si>
  <si>
    <t>REVIZIJA PROJEKATA</t>
  </si>
  <si>
    <t>K829001</t>
  </si>
  <si>
    <t>INFORMATIZACIJA</t>
  </si>
  <si>
    <t>K829010</t>
  </si>
  <si>
    <t>OPERATIVNI PROGRAM ZA POMORSTVO I RIBARSTVO TEHNIČKA POMOĆ  (EFF) 2014.-2020.</t>
  </si>
  <si>
    <t>K829011</t>
  </si>
  <si>
    <t>OPERATIVNI PROGRAM UČINKOVITI LJUDSKI POTENCIJALI 2014.-2020. - TEHNIČKA POMOĆ</t>
  </si>
  <si>
    <t>Europski socijalni fond (ESF)</t>
  </si>
  <si>
    <t>K829012</t>
  </si>
  <si>
    <t xml:space="preserve">OPERATIVNI PROGRAM KONKURENTNOST I KOHEZIJA 2014.-2020. TEHNIČKA POMOĆ </t>
  </si>
  <si>
    <t>Europski fond za regionalni razvoj (EFRR)</t>
  </si>
  <si>
    <t>K829013</t>
  </si>
  <si>
    <t xml:space="preserve">OPERATIVNI PROGRAM ISF 2014.-2020. TEHNIČKA POMOĆ </t>
  </si>
  <si>
    <t>K829014</t>
  </si>
  <si>
    <t>INTERREG IPA HR-BiH-CG 2014-2020.</t>
  </si>
  <si>
    <t>K829015</t>
  </si>
  <si>
    <t>INTERREG IPA HR-SRB 2014.-2020.</t>
  </si>
  <si>
    <t>K829016</t>
  </si>
  <si>
    <t xml:space="preserve">OPERATIVNI PROGRAM AMIF 2014.-2020. TEHNIČKA POMOĆ </t>
  </si>
  <si>
    <t>K829017</t>
  </si>
  <si>
    <t>INTERREG V-A PROGRAM PREKOGRANIČNE SURADNJE SLO-HRV 2014.-2020.-TEHNIČKA POMOĆ</t>
  </si>
  <si>
    <t>K829021</t>
  </si>
  <si>
    <t>OP ZA HRANU I OSNOVNU MATERIJALNU POMOĆ (FEAD) 2014.-2020. TEHNIČKA POMOĆ</t>
  </si>
  <si>
    <t>K829022</t>
  </si>
  <si>
    <t xml:space="preserve">OPERATIVNI PROGRAM  ISF POLICE 2014.-2020. TEHNIČKA POMOĆ </t>
  </si>
  <si>
    <t>K829023</t>
  </si>
  <si>
    <t>INTERREG V-A PROGRAM PREKOGRANIČNE SURADNJE ITA-HRV 2014.-2020. - TEHNIČKA POMOĆ</t>
  </si>
  <si>
    <t>T829008</t>
  </si>
  <si>
    <t>NORVEŠKI FIN MEHANIZAM I EU GOSPODARSKO PODRUČJE 2014-2020. TEHNIČKA POMOĆ</t>
  </si>
  <si>
    <t>Instrumenti Europskog gospodarskog prostora i ostali instrumenti</t>
  </si>
  <si>
    <t>T829025</t>
  </si>
  <si>
    <t>TWINNING PROJEKT INSTITUCIONALNA PODRŠKA UREDU REVIZORA ZAMBIJA</t>
  </si>
  <si>
    <t>vlastiti prihodi</t>
  </si>
  <si>
    <t>K829026</t>
  </si>
  <si>
    <t>PROGRAM ZA RIBARSTVO I AKVAKULTURU RH ZA PROGRAMSKO RAZDOBLJE 2021.-2027.  TEHNIČKA POMOĆ</t>
  </si>
  <si>
    <t>K829027</t>
  </si>
  <si>
    <t>OPERATIVNI PROGRAM UČINKOVITI LJUDSKI POTENCIJALI 2021.-2027.  (OPULJP) TEHNIČKA POMOĆ</t>
  </si>
  <si>
    <t xml:space="preserve">K829028 </t>
  </si>
  <si>
    <t xml:space="preserve">OPERATIVNI PROGRAM KONKURENTNOST I KOHEZIJA 2021.-2027. (OPKK) TEHNIČKA POMOĆ </t>
  </si>
  <si>
    <t>K829029</t>
  </si>
  <si>
    <t>IPA PROGRAM PREKOGRANIČNE SURADNJE HR-BiH-CG 2021.-2027. TEHNIČKA POMOĆ</t>
  </si>
  <si>
    <t>K829030</t>
  </si>
  <si>
    <t>IPA PROGRAM PREKOGRANIČNE SURADNJE HR-SRB 2021.-2027. TEHNIČKA POMOĆ</t>
  </si>
  <si>
    <t>K829031</t>
  </si>
  <si>
    <t>PROGRAM PREKOGRANIČNE SURADNJE SLO -HRV 2021.-2027. TEHNIČKA POMOĆ</t>
  </si>
  <si>
    <t>K829032</t>
  </si>
  <si>
    <t>PROGRAM PREKOGRANIČNE SURADNJE ITA -HRV 2021.-2027. TEHNIČKA POMOĆ</t>
  </si>
  <si>
    <t>K829033</t>
  </si>
  <si>
    <t>FOND ZA UNUTARNJU SIGURNOST (ISF) 2021.-2027. TEHNIČKA POMOĆ</t>
  </si>
  <si>
    <t>K829034</t>
  </si>
  <si>
    <t>INSTRUMENT ZA FIN POTPORU U PODRUČJU UPRAVLJANJA GRANICAMA I VIZNE POLITIKE (BMVI) 2021.-2027. TEHNIČKA POMOĆ</t>
  </si>
  <si>
    <t>K829035</t>
  </si>
  <si>
    <t>FOND ZA AZIL, MIGRACIJE I INTEGRACIJU 2021.-2027. (AMIF) TEHNIČKA POMOĆ</t>
  </si>
  <si>
    <t>K829036</t>
  </si>
  <si>
    <t>INTEGRIRANI TERITORIJALNI PROGRAM 2021.-2027. (ITP) TEHNIČKA POMOĆ</t>
  </si>
  <si>
    <t>4.031.857/30.378.020</t>
  </si>
  <si>
    <t>3.954.933/29.798.450</t>
  </si>
  <si>
    <t>106.471/802.200</t>
  </si>
  <si>
    <t>3.971.979/29.926.880</t>
  </si>
  <si>
    <t>3.954.296/29.793.620</t>
  </si>
  <si>
    <t>77.561/584.400</t>
  </si>
  <si>
    <t>Fondovi EU</t>
  </si>
  <si>
    <t>Ostali programi EU</t>
  </si>
  <si>
    <t>refundacije iz pomoći EU</t>
  </si>
  <si>
    <t>šifra</t>
  </si>
  <si>
    <t>NAZIV</t>
  </si>
  <si>
    <t>Projekcija za 2024.</t>
  </si>
  <si>
    <t>Projekcija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</si>
</sst>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\ [$€-1]_-;\-* #,##0\ [$€-1]_-;_-* &quot;-&quot;??\ [$€-1]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i/>
      <sz val="9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25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0" fillId="2" borderId="3" xfId="0" applyNumberFormat="1" applyFont="1" applyFill="1" applyBorder="1" applyAlignment="1" applyProtection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3" fontId="21" fillId="0" borderId="3" xfId="0" applyNumberFormat="1" applyFont="1" applyBorder="1"/>
    <xf numFmtId="0" fontId="3" fillId="0" borderId="0" xfId="0" applyFont="1" applyAlignment="1" applyProtection="1">
      <alignment vertical="center"/>
    </xf>
    <xf numFmtId="49" fontId="22" fillId="5" borderId="3" xfId="1" applyNumberFormat="1" applyFont="1" applyFill="1" applyBorder="1" applyAlignment="1" applyProtection="1">
      <alignment horizontal="center" vertical="center" wrapText="1"/>
    </xf>
    <xf numFmtId="4" fontId="23" fillId="5" borderId="3" xfId="1" applyNumberFormat="1" applyFont="1" applyFill="1" applyBorder="1" applyAlignment="1" applyProtection="1">
      <alignment horizontal="center" vertical="center" wrapText="1"/>
    </xf>
    <xf numFmtId="0" fontId="23" fillId="5" borderId="3" xfId="1" applyNumberFormat="1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49" fontId="23" fillId="7" borderId="3" xfId="1" applyNumberFormat="1" applyFont="1" applyFill="1" applyBorder="1" applyAlignment="1" applyProtection="1">
      <alignment horizontal="center" vertical="center"/>
    </xf>
    <xf numFmtId="4" fontId="23" fillId="7" borderId="3" xfId="1" applyNumberFormat="1" applyFont="1" applyFill="1" applyBorder="1" applyAlignment="1" applyProtection="1">
      <alignment horizontal="left" vertical="center" wrapText="1"/>
    </xf>
    <xf numFmtId="49" fontId="23" fillId="0" borderId="3" xfId="1" applyNumberFormat="1" applyFont="1" applyFill="1" applyBorder="1" applyAlignment="1" applyProtection="1">
      <alignment vertical="center"/>
    </xf>
    <xf numFmtId="49" fontId="23" fillId="0" borderId="3" xfId="1" applyNumberFormat="1" applyFont="1" applyFill="1" applyBorder="1" applyAlignment="1" applyProtection="1">
      <alignment horizontal="left" vertical="center"/>
    </xf>
    <xf numFmtId="49" fontId="23" fillId="0" borderId="6" xfId="1" applyNumberFormat="1" applyFont="1" applyFill="1" applyBorder="1" applyAlignment="1" applyProtection="1">
      <alignment horizontal="center" vertical="center"/>
    </xf>
    <xf numFmtId="4" fontId="23" fillId="0" borderId="6" xfId="1" applyNumberFormat="1" applyFont="1" applyFill="1" applyBorder="1" applyAlignment="1" applyProtection="1">
      <alignment vertical="center" wrapText="1"/>
    </xf>
    <xf numFmtId="4" fontId="23" fillId="7" borderId="3" xfId="1" applyNumberFormat="1" applyFont="1" applyFill="1" applyBorder="1" applyAlignment="1" applyProtection="1">
      <alignment vertical="center"/>
    </xf>
    <xf numFmtId="0" fontId="23" fillId="0" borderId="3" xfId="1" applyNumberFormat="1" applyFont="1" applyFill="1" applyBorder="1" applyAlignment="1" applyProtection="1">
      <alignment horizontal="center" vertical="center"/>
    </xf>
    <xf numFmtId="4" fontId="23" fillId="0" borderId="3" xfId="1" applyNumberFormat="1" applyFont="1" applyFill="1" applyBorder="1" applyAlignment="1" applyProtection="1">
      <alignment vertical="center"/>
    </xf>
    <xf numFmtId="0" fontId="22" fillId="0" borderId="3" xfId="1" applyNumberFormat="1" applyFont="1" applyFill="1" applyBorder="1" applyAlignment="1" applyProtection="1">
      <alignment horizontal="center" vertical="center"/>
    </xf>
    <xf numFmtId="1" fontId="22" fillId="0" borderId="3" xfId="1" applyNumberFormat="1" applyFont="1" applyFill="1" applyBorder="1" applyAlignment="1" applyProtection="1">
      <alignment vertical="center"/>
    </xf>
    <xf numFmtId="0" fontId="23" fillId="7" borderId="3" xfId="1" applyNumberFormat="1" applyFont="1" applyFill="1" applyBorder="1" applyAlignment="1" applyProtection="1">
      <alignment horizontal="center" vertical="center"/>
    </xf>
    <xf numFmtId="1" fontId="23" fillId="7" borderId="3" xfId="1" applyNumberFormat="1" applyFont="1" applyFill="1" applyBorder="1" applyAlignment="1">
      <alignment horizontal="left" vertical="center"/>
    </xf>
    <xf numFmtId="1" fontId="23" fillId="0" borderId="3" xfId="1" applyNumberFormat="1" applyFont="1" applyFill="1" applyBorder="1" applyAlignment="1">
      <alignment horizontal="left" vertical="center"/>
    </xf>
    <xf numFmtId="49" fontId="24" fillId="7" borderId="3" xfId="0" applyNumberFormat="1" applyFont="1" applyFill="1" applyBorder="1" applyAlignment="1" applyProtection="1">
      <alignment horizontal="center" vertical="center"/>
    </xf>
    <xf numFmtId="4" fontId="24" fillId="7" borderId="3" xfId="0" applyNumberFormat="1" applyFont="1" applyFill="1" applyBorder="1" applyAlignment="1" applyProtection="1">
      <alignment vertical="center" wrapText="1"/>
    </xf>
    <xf numFmtId="0" fontId="24" fillId="0" borderId="3" xfId="0" applyNumberFormat="1" applyFont="1" applyFill="1" applyBorder="1" applyAlignment="1" applyProtection="1">
      <alignment horizontal="center" vertical="center"/>
    </xf>
    <xf numFmtId="4" fontId="24" fillId="0" borderId="3" xfId="0" applyNumberFormat="1" applyFont="1" applyFill="1" applyBorder="1" applyAlignment="1" applyProtection="1">
      <alignment vertical="center" wrapText="1"/>
    </xf>
    <xf numFmtId="0" fontId="26" fillId="0" borderId="3" xfId="0" applyNumberFormat="1" applyFont="1" applyBorder="1" applyAlignment="1" applyProtection="1">
      <alignment horizontal="center" vertical="center"/>
    </xf>
    <xf numFmtId="4" fontId="26" fillId="0" borderId="3" xfId="0" applyNumberFormat="1" applyFont="1" applyBorder="1" applyAlignment="1" applyProtection="1">
      <alignment vertical="center"/>
    </xf>
    <xf numFmtId="0" fontId="24" fillId="0" borderId="3" xfId="0" applyNumberFormat="1" applyFont="1" applyBorder="1" applyAlignment="1" applyProtection="1">
      <alignment horizontal="center" vertical="center"/>
    </xf>
    <xf numFmtId="1" fontId="23" fillId="0" borderId="3" xfId="1" applyNumberFormat="1" applyFont="1" applyFill="1" applyBorder="1" applyAlignment="1" applyProtection="1">
      <alignment vertical="center"/>
    </xf>
    <xf numFmtId="49" fontId="24" fillId="8" borderId="3" xfId="0" applyNumberFormat="1" applyFont="1" applyFill="1" applyBorder="1" applyAlignment="1" applyProtection="1">
      <alignment horizontal="center" vertical="center"/>
    </xf>
    <xf numFmtId="4" fontId="24" fillId="8" borderId="3" xfId="0" applyNumberFormat="1" applyFont="1" applyFill="1" applyBorder="1" applyAlignment="1" applyProtection="1">
      <alignment vertical="center" wrapText="1"/>
    </xf>
    <xf numFmtId="4" fontId="24" fillId="0" borderId="3" xfId="0" applyNumberFormat="1" applyFont="1" applyBorder="1" applyAlignment="1" applyProtection="1">
      <alignment vertical="center"/>
    </xf>
    <xf numFmtId="4" fontId="22" fillId="0" borderId="3" xfId="1" applyNumberFormat="1" applyFont="1" applyFill="1" applyBorder="1" applyAlignment="1" applyProtection="1">
      <alignment vertical="center"/>
    </xf>
    <xf numFmtId="4" fontId="23" fillId="7" borderId="3" xfId="1" applyNumberFormat="1" applyFont="1" applyFill="1" applyBorder="1" applyAlignment="1" applyProtection="1">
      <alignment vertical="center" wrapText="1"/>
    </xf>
    <xf numFmtId="49" fontId="24" fillId="8" borderId="3" xfId="0" applyNumberFormat="1" applyFont="1" applyFill="1" applyBorder="1" applyAlignment="1" applyProtection="1">
      <alignment horizontal="center" vertical="center"/>
      <protection locked="0"/>
    </xf>
    <xf numFmtId="4" fontId="24" fillId="8" borderId="3" xfId="0" applyNumberFormat="1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/>
    </xf>
    <xf numFmtId="0" fontId="24" fillId="8" borderId="3" xfId="0" applyFont="1" applyFill="1" applyBorder="1" applyAlignment="1">
      <alignment vertical="center"/>
    </xf>
    <xf numFmtId="0" fontId="24" fillId="8" borderId="3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6" fillId="0" borderId="3" xfId="0" applyNumberFormat="1" applyFont="1" applyBorder="1" applyAlignment="1" applyProtection="1">
      <alignment horizontal="center" vertical="center"/>
      <protection locked="0"/>
    </xf>
    <xf numFmtId="1" fontId="22" fillId="0" borderId="3" xfId="1" applyNumberFormat="1" applyFont="1" applyFill="1" applyBorder="1" applyAlignment="1" applyProtection="1">
      <alignment vertical="center"/>
      <protection locked="0"/>
    </xf>
    <xf numFmtId="49" fontId="24" fillId="8" borderId="3" xfId="0" applyNumberFormat="1" applyFont="1" applyFill="1" applyBorder="1" applyAlignment="1">
      <alignment horizontal="center" vertical="center"/>
    </xf>
    <xf numFmtId="4" fontId="23" fillId="8" borderId="3" xfId="1" applyNumberFormat="1" applyFont="1" applyFill="1" applyBorder="1" applyAlignment="1">
      <alignment vertical="center" wrapText="1"/>
    </xf>
    <xf numFmtId="4" fontId="24" fillId="8" borderId="3" xfId="0" applyNumberFormat="1" applyFont="1" applyFill="1" applyBorder="1" applyAlignment="1">
      <alignment vertical="center" wrapText="1"/>
    </xf>
    <xf numFmtId="4" fontId="27" fillId="9" borderId="4" xfId="0" applyNumberFormat="1" applyFont="1" applyFill="1" applyBorder="1" applyAlignment="1">
      <alignment vertical="center" wrapText="1"/>
    </xf>
    <xf numFmtId="49" fontId="3" fillId="0" borderId="0" xfId="0" applyNumberFormat="1" applyFont="1" applyAlignment="1" applyProtection="1">
      <alignment horizontal="center" vertic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164" fontId="24" fillId="8" borderId="3" xfId="0" applyNumberFormat="1" applyFont="1" applyFill="1" applyBorder="1" applyAlignment="1" applyProtection="1">
      <alignment vertical="center"/>
    </xf>
    <xf numFmtId="164" fontId="24" fillId="0" borderId="3" xfId="2" applyNumberFormat="1" applyFont="1" applyFill="1" applyBorder="1" applyAlignment="1" applyProtection="1">
      <alignment horizontal="right" vertical="center" wrapText="1"/>
    </xf>
    <xf numFmtId="164" fontId="24" fillId="2" borderId="3" xfId="2" applyNumberFormat="1" applyFont="1" applyFill="1" applyBorder="1" applyAlignment="1" applyProtection="1">
      <alignment horizontal="right" vertical="center" wrapText="1"/>
    </xf>
    <xf numFmtId="164" fontId="24" fillId="7" borderId="6" xfId="2" applyNumberFormat="1" applyFont="1" applyFill="1" applyBorder="1" applyAlignment="1" applyProtection="1">
      <alignment horizontal="right" vertical="center" wrapText="1"/>
    </xf>
    <xf numFmtId="164" fontId="26" fillId="0" borderId="1" xfId="0" applyNumberFormat="1" applyFont="1" applyBorder="1" applyAlignment="1" applyProtection="1">
      <alignment vertical="center"/>
    </xf>
    <xf numFmtId="164" fontId="26" fillId="0" borderId="3" xfId="0" applyNumberFormat="1" applyFont="1" applyBorder="1" applyAlignment="1" applyProtection="1">
      <alignment vertical="center"/>
    </xf>
    <xf numFmtId="164" fontId="24" fillId="7" borderId="3" xfId="2" applyNumberFormat="1" applyFont="1" applyFill="1" applyBorder="1" applyAlignment="1" applyProtection="1">
      <alignment horizontal="right" vertical="center" wrapText="1"/>
    </xf>
    <xf numFmtId="164" fontId="3" fillId="0" borderId="3" xfId="0" applyNumberFormat="1" applyFont="1" applyBorder="1" applyAlignment="1" applyProtection="1">
      <alignment vertical="center"/>
    </xf>
    <xf numFmtId="164" fontId="24" fillId="8" borderId="3" xfId="2" applyNumberFormat="1" applyFont="1" applyFill="1" applyBorder="1" applyAlignment="1" applyProtection="1">
      <alignment horizontal="right" vertical="center" wrapText="1"/>
    </xf>
    <xf numFmtId="164" fontId="26" fillId="2" borderId="1" xfId="0" applyNumberFormat="1" applyFont="1" applyFill="1" applyBorder="1" applyAlignment="1" applyProtection="1">
      <alignment vertical="center"/>
    </xf>
    <xf numFmtId="164" fontId="3" fillId="2" borderId="3" xfId="0" applyNumberFormat="1" applyFont="1" applyFill="1" applyBorder="1" applyAlignment="1" applyProtection="1">
      <alignment vertical="center"/>
    </xf>
    <xf numFmtId="164" fontId="24" fillId="0" borderId="3" xfId="0" applyNumberFormat="1" applyFont="1" applyBorder="1" applyAlignment="1" applyProtection="1">
      <alignment vertical="center"/>
    </xf>
    <xf numFmtId="164" fontId="3" fillId="8" borderId="3" xfId="0" applyNumberFormat="1" applyFont="1" applyFill="1" applyBorder="1" applyAlignment="1" applyProtection="1">
      <alignment vertical="center"/>
    </xf>
    <xf numFmtId="3" fontId="28" fillId="2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4" xfId="0" quotePrefix="1" applyFont="1" applyBorder="1" applyAlignment="1">
      <alignment horizontal="left" wrapText="1"/>
    </xf>
    <xf numFmtId="0" fontId="15" fillId="0" borderId="0" xfId="0" applyNumberFormat="1" applyFont="1" applyFill="1" applyBorder="1" applyAlignment="1" applyProtection="1">
      <alignment horizontal="left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4" fontId="23" fillId="0" borderId="1" xfId="1" applyNumberFormat="1" applyFont="1" applyFill="1" applyBorder="1" applyAlignment="1" applyProtection="1">
      <alignment horizontal="left" vertical="center" wrapText="1"/>
    </xf>
    <xf numFmtId="4" fontId="23" fillId="0" borderId="4" xfId="1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49" fontId="23" fillId="0" borderId="1" xfId="1" applyNumberFormat="1" applyFont="1" applyFill="1" applyBorder="1" applyAlignment="1" applyProtection="1">
      <alignment horizontal="left" vertical="center"/>
    </xf>
    <xf numFmtId="49" fontId="23" fillId="0" borderId="2" xfId="1" applyNumberFormat="1" applyFont="1" applyFill="1" applyBorder="1" applyAlignment="1" applyProtection="1">
      <alignment horizontal="left" vertical="center"/>
    </xf>
    <xf numFmtId="49" fontId="23" fillId="0" borderId="4" xfId="1" applyNumberFormat="1" applyFont="1" applyFill="1" applyBorder="1" applyAlignment="1" applyProtection="1">
      <alignment horizontal="left" vertical="center"/>
    </xf>
    <xf numFmtId="4" fontId="23" fillId="2" borderId="1" xfId="1" applyNumberFormat="1" applyFont="1" applyFill="1" applyBorder="1" applyAlignment="1" applyProtection="1">
      <alignment horizontal="left" vertical="center" wrapText="1"/>
    </xf>
    <xf numFmtId="4" fontId="23" fillId="2" borderId="4" xfId="1" applyNumberFormat="1" applyFont="1" applyFill="1" applyBorder="1" applyAlignment="1" applyProtection="1">
      <alignment horizontal="left" vertical="center" wrapText="1"/>
    </xf>
    <xf numFmtId="44" fontId="24" fillId="0" borderId="1" xfId="2" applyFont="1" applyFill="1" applyBorder="1" applyAlignment="1" applyProtection="1">
      <alignment horizontal="center" vertical="center" wrapText="1"/>
    </xf>
    <xf numFmtId="44" fontId="24" fillId="0" borderId="2" xfId="2" applyFont="1" applyFill="1" applyBorder="1" applyAlignment="1" applyProtection="1">
      <alignment horizontal="center" vertical="center" wrapText="1"/>
    </xf>
    <xf numFmtId="44" fontId="24" fillId="0" borderId="4" xfId="2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3"/>
    </xf>
    <xf numFmtId="0" fontId="6" fillId="2" borderId="2" xfId="0" applyNumberFormat="1" applyFont="1" applyFill="1" applyBorder="1" applyAlignment="1" applyProtection="1">
      <alignment horizontal="left" vertical="center" wrapText="1" indent="3"/>
    </xf>
    <xf numFmtId="0" fontId="6" fillId="2" borderId="4" xfId="0" applyNumberFormat="1" applyFont="1" applyFill="1" applyBorder="1" applyAlignment="1" applyProtection="1">
      <alignment horizontal="left" vertical="center" wrapText="1" indent="3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6" fillId="2" borderId="2" xfId="0" applyNumberFormat="1" applyFont="1" applyFill="1" applyBorder="1" applyAlignment="1" applyProtection="1">
      <alignment horizontal="left" vertical="center" wrapText="1" indent="4"/>
    </xf>
    <xf numFmtId="0" fontId="6" fillId="2" borderId="4" xfId="0" applyNumberFormat="1" applyFont="1" applyFill="1" applyBorder="1" applyAlignment="1" applyProtection="1">
      <alignment horizontal="left" vertical="center" wrapText="1" indent="4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5"/>
    </xf>
    <xf numFmtId="0" fontId="3" fillId="2" borderId="2" xfId="0" applyNumberFormat="1" applyFont="1" applyFill="1" applyBorder="1" applyAlignment="1" applyProtection="1">
      <alignment horizontal="left" vertical="center" wrapText="1" indent="5"/>
    </xf>
    <xf numFmtId="0" fontId="3" fillId="2" borderId="4" xfId="0" applyNumberFormat="1" applyFont="1" applyFill="1" applyBorder="1" applyAlignment="1" applyProtection="1">
      <alignment horizontal="left" vertical="center" wrapText="1" indent="5"/>
    </xf>
    <xf numFmtId="0" fontId="3" fillId="2" borderId="1" xfId="0" applyNumberFormat="1" applyFont="1" applyFill="1" applyBorder="1" applyAlignment="1" applyProtection="1">
      <alignment horizontal="left" vertical="center" wrapText="1" indent="6"/>
    </xf>
    <xf numFmtId="0" fontId="3" fillId="2" borderId="2" xfId="0" applyNumberFormat="1" applyFont="1" applyFill="1" applyBorder="1" applyAlignment="1" applyProtection="1">
      <alignment horizontal="left" vertical="center" wrapText="1" indent="6"/>
    </xf>
    <xf numFmtId="0" fontId="3" fillId="2" borderId="4" xfId="0" applyNumberFormat="1" applyFont="1" applyFill="1" applyBorder="1" applyAlignment="1" applyProtection="1">
      <alignment horizontal="left" vertical="center" wrapText="1" indent="6"/>
    </xf>
    <xf numFmtId="0" fontId="3" fillId="2" borderId="1" xfId="0" applyNumberFormat="1" applyFont="1" applyFill="1" applyBorder="1" applyAlignment="1" applyProtection="1">
      <alignment horizontal="left" vertical="center" wrapText="1" indent="7"/>
    </xf>
    <xf numFmtId="0" fontId="3" fillId="2" borderId="2" xfId="0" applyNumberFormat="1" applyFont="1" applyFill="1" applyBorder="1" applyAlignment="1" applyProtection="1">
      <alignment horizontal="left" vertical="center" wrapText="1" indent="7"/>
    </xf>
    <xf numFmtId="0" fontId="3" fillId="2" borderId="4" xfId="0" applyNumberFormat="1" applyFont="1" applyFill="1" applyBorder="1" applyAlignment="1" applyProtection="1">
      <alignment horizontal="left" vertical="center" wrapText="1" indent="7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2"/>
    </xf>
    <xf numFmtId="0" fontId="6" fillId="2" borderId="2" xfId="0" applyNumberFormat="1" applyFont="1" applyFill="1" applyBorder="1" applyAlignment="1" applyProtection="1">
      <alignment horizontal="left" vertical="center" wrapText="1" indent="2"/>
    </xf>
    <xf numFmtId="0" fontId="6" fillId="2" borderId="4" xfId="0" applyNumberFormat="1" applyFont="1" applyFill="1" applyBorder="1" applyAlignment="1" applyProtection="1">
      <alignment horizontal="left" vertical="center" wrapText="1" indent="2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3" fontId="28" fillId="2" borderId="3" xfId="0" applyNumberFormat="1" applyFont="1" applyFill="1" applyBorder="1" applyAlignment="1" applyProtection="1">
      <alignment horizontal="right" wrapText="1"/>
    </xf>
    <xf numFmtId="0" fontId="29" fillId="0" borderId="3" xfId="1" applyNumberFormat="1" applyFont="1" applyFill="1" applyBorder="1" applyAlignment="1" applyProtection="1">
      <alignment horizontal="center" vertical="center"/>
    </xf>
    <xf numFmtId="4" fontId="29" fillId="0" borderId="3" xfId="1" applyNumberFormat="1" applyFont="1" applyFill="1" applyBorder="1" applyAlignment="1" applyProtection="1">
      <alignment vertical="center"/>
    </xf>
    <xf numFmtId="164" fontId="30" fillId="0" borderId="1" xfId="2" applyNumberFormat="1" applyFont="1" applyFill="1" applyBorder="1" applyAlignment="1" applyProtection="1">
      <alignment horizontal="right" vertical="center" wrapText="1"/>
    </xf>
    <xf numFmtId="164" fontId="30" fillId="0" borderId="3" xfId="2" applyNumberFormat="1" applyFont="1" applyFill="1" applyBorder="1" applyAlignment="1" applyProtection="1">
      <alignment horizontal="right" vertical="center" wrapText="1"/>
    </xf>
    <xf numFmtId="1" fontId="29" fillId="0" borderId="3" xfId="1" applyNumberFormat="1" applyFont="1" applyFill="1" applyBorder="1" applyAlignment="1" applyProtection="1">
      <alignment vertical="center"/>
    </xf>
    <xf numFmtId="164" fontId="30" fillId="0" borderId="1" xfId="0" applyNumberFormat="1" applyFont="1" applyBorder="1" applyAlignment="1" applyProtection="1">
      <alignment vertical="center"/>
    </xf>
    <xf numFmtId="164" fontId="30" fillId="0" borderId="3" xfId="0" applyNumberFormat="1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1" fontId="29" fillId="0" borderId="3" xfId="1" applyNumberFormat="1" applyFont="1" applyFill="1" applyBorder="1" applyAlignment="1">
      <alignment horizontal="left" vertical="center"/>
    </xf>
    <xf numFmtId="49" fontId="23" fillId="0" borderId="1" xfId="1" applyNumberFormat="1" applyFont="1" applyFill="1" applyBorder="1" applyAlignment="1" applyProtection="1">
      <alignment horizontal="left" vertical="center" wrapText="1"/>
    </xf>
    <xf numFmtId="49" fontId="23" fillId="0" borderId="3" xfId="1" applyNumberFormat="1" applyFont="1" applyFill="1" applyBorder="1" applyAlignment="1" applyProtection="1">
      <alignment horizontal="center" vertical="center"/>
    </xf>
    <xf numFmtId="44" fontId="24" fillId="0" borderId="1" xfId="2" applyFont="1" applyFill="1" applyBorder="1" applyAlignment="1" applyProtection="1">
      <alignment vertical="center" wrapText="1"/>
    </xf>
    <xf numFmtId="44" fontId="24" fillId="0" borderId="2" xfId="2" applyFont="1" applyFill="1" applyBorder="1" applyAlignment="1" applyProtection="1">
      <alignment vertical="center" wrapText="1"/>
    </xf>
    <xf numFmtId="44" fontId="24" fillId="0" borderId="4" xfId="2" applyFont="1" applyFill="1" applyBorder="1" applyAlignment="1" applyProtection="1">
      <alignment vertical="center" wrapText="1"/>
    </xf>
    <xf numFmtId="49" fontId="6" fillId="3" borderId="3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4" fontId="30" fillId="0" borderId="3" xfId="0" applyNumberFormat="1" applyFont="1" applyFill="1" applyBorder="1" applyAlignment="1" applyProtection="1">
      <alignment vertical="center" wrapText="1"/>
    </xf>
    <xf numFmtId="0" fontId="30" fillId="0" borderId="3" xfId="0" applyNumberFormat="1" applyFont="1" applyBorder="1" applyAlignment="1" applyProtection="1">
      <alignment horizontal="center" vertical="center"/>
    </xf>
    <xf numFmtId="164" fontId="30" fillId="2" borderId="1" xfId="2" applyNumberFormat="1" applyFont="1" applyFill="1" applyBorder="1" applyAlignment="1" applyProtection="1">
      <alignment horizontal="right" vertical="center" wrapText="1"/>
    </xf>
    <xf numFmtId="164" fontId="30" fillId="2" borderId="3" xfId="2" applyNumberFormat="1" applyFont="1" applyFill="1" applyBorder="1" applyAlignment="1" applyProtection="1">
      <alignment horizontal="right" vertical="center" wrapText="1"/>
    </xf>
    <xf numFmtId="4" fontId="30" fillId="0" borderId="3" xfId="0" applyNumberFormat="1" applyFont="1" applyBorder="1" applyAlignment="1" applyProtection="1">
      <alignment vertical="center"/>
    </xf>
    <xf numFmtId="164" fontId="28" fillId="0" borderId="3" xfId="0" applyNumberFormat="1" applyFont="1" applyBorder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164" fontId="30" fillId="2" borderId="1" xfId="0" applyNumberFormat="1" applyFont="1" applyFill="1" applyBorder="1" applyAlignment="1" applyProtection="1">
      <alignment vertical="center"/>
    </xf>
    <xf numFmtId="164" fontId="28" fillId="2" borderId="3" xfId="0" applyNumberFormat="1" applyFont="1" applyFill="1" applyBorder="1" applyAlignment="1" applyProtection="1">
      <alignment vertical="center"/>
    </xf>
    <xf numFmtId="0" fontId="30" fillId="2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164" fontId="6" fillId="8" borderId="3" xfId="0" applyNumberFormat="1" applyFont="1" applyFill="1" applyBorder="1" applyAlignment="1" applyProtection="1">
      <alignment vertical="center"/>
    </xf>
  </cellXfs>
  <cellStyles count="3">
    <cellStyle name="Currency 2" xfId="2" xr:uid="{D7AACB0D-021A-4C95-AAB1-12C94AD044AA}"/>
    <cellStyle name="Normal" xfId="0" builtinId="0"/>
    <cellStyle name="Normalno 2" xfId="1" xr:uid="{16F5CBB0-F513-4EEB-A84E-2F17ADA629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workbookViewId="0">
      <selection activeCell="F21" sqref="F21:H2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24" t="s">
        <v>71</v>
      </c>
      <c r="B1" s="124"/>
      <c r="C1" s="124"/>
      <c r="D1" s="124"/>
      <c r="E1" s="124"/>
      <c r="F1" s="124"/>
      <c r="G1" s="124"/>
      <c r="H1" s="124"/>
      <c r="I1" s="54"/>
      <c r="J1" s="54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customHeight="1" x14ac:dyDescent="0.25">
      <c r="A3" s="124" t="s">
        <v>30</v>
      </c>
      <c r="B3" s="124"/>
      <c r="C3" s="124"/>
      <c r="D3" s="124"/>
      <c r="E3" s="124"/>
      <c r="F3" s="124"/>
      <c r="G3" s="124"/>
      <c r="H3" s="124"/>
      <c r="I3" s="51"/>
      <c r="J3" s="51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24" t="s">
        <v>74</v>
      </c>
      <c r="B5" s="124"/>
      <c r="C5" s="124"/>
      <c r="D5" s="124"/>
      <c r="E5" s="124"/>
      <c r="F5" s="124"/>
      <c r="G5" s="124"/>
      <c r="H5" s="124"/>
      <c r="I5" s="50"/>
      <c r="J5" s="50"/>
    </row>
    <row r="6" spans="1:10" ht="18" x14ac:dyDescent="0.25">
      <c r="A6" s="1"/>
      <c r="B6" s="2"/>
      <c r="C6" s="2"/>
      <c r="D6" s="2"/>
      <c r="E6" s="7"/>
      <c r="F6" s="8"/>
      <c r="G6" s="8"/>
      <c r="H6" s="42" t="s">
        <v>46</v>
      </c>
    </row>
    <row r="7" spans="1:10" ht="25.5" x14ac:dyDescent="0.25">
      <c r="A7" s="33"/>
      <c r="B7" s="34"/>
      <c r="C7" s="34"/>
      <c r="D7" s="35"/>
      <c r="E7" s="36"/>
      <c r="F7" s="4" t="s">
        <v>47</v>
      </c>
      <c r="G7" s="4" t="s">
        <v>48</v>
      </c>
      <c r="H7" s="4" t="s">
        <v>49</v>
      </c>
    </row>
    <row r="8" spans="1:10" x14ac:dyDescent="0.25">
      <c r="A8" s="133" t="s">
        <v>1</v>
      </c>
      <c r="B8" s="130"/>
      <c r="C8" s="130"/>
      <c r="D8" s="130"/>
      <c r="E8" s="126"/>
      <c r="F8" s="38" t="s">
        <v>92</v>
      </c>
      <c r="G8" s="38" t="s">
        <v>93</v>
      </c>
      <c r="H8" s="38" t="s">
        <v>181</v>
      </c>
    </row>
    <row r="9" spans="1:10" x14ac:dyDescent="0.25">
      <c r="A9" s="134" t="s">
        <v>2</v>
      </c>
      <c r="B9" s="126"/>
      <c r="C9" s="126"/>
      <c r="D9" s="126"/>
      <c r="E9" s="126"/>
      <c r="F9" s="38"/>
      <c r="G9" s="38"/>
      <c r="H9" s="38"/>
    </row>
    <row r="10" spans="1:10" x14ac:dyDescent="0.25">
      <c r="A10" s="131" t="s">
        <v>0</v>
      </c>
      <c r="B10" s="128"/>
      <c r="C10" s="128"/>
      <c r="D10" s="128"/>
      <c r="E10" s="132"/>
      <c r="F10" s="37" t="s">
        <v>92</v>
      </c>
      <c r="G10" s="37" t="s">
        <v>93</v>
      </c>
      <c r="H10" s="37" t="s">
        <v>181</v>
      </c>
    </row>
    <row r="11" spans="1:10" x14ac:dyDescent="0.25">
      <c r="A11" s="129" t="s">
        <v>4</v>
      </c>
      <c r="B11" s="130"/>
      <c r="C11" s="130"/>
      <c r="D11" s="130"/>
      <c r="E11" s="130"/>
      <c r="F11" s="38" t="s">
        <v>182</v>
      </c>
      <c r="G11" s="38" t="s">
        <v>184</v>
      </c>
      <c r="H11" s="39" t="s">
        <v>185</v>
      </c>
    </row>
    <row r="12" spans="1:10" x14ac:dyDescent="0.25">
      <c r="A12" s="125" t="s">
        <v>5</v>
      </c>
      <c r="B12" s="126"/>
      <c r="C12" s="126"/>
      <c r="D12" s="126"/>
      <c r="E12" s="126"/>
      <c r="F12" s="40" t="s">
        <v>183</v>
      </c>
      <c r="G12" s="40" t="s">
        <v>94</v>
      </c>
      <c r="H12" s="39" t="s">
        <v>186</v>
      </c>
    </row>
    <row r="13" spans="1:10" x14ac:dyDescent="0.25">
      <c r="A13" s="43" t="s">
        <v>3</v>
      </c>
      <c r="B13" s="44"/>
      <c r="C13" s="44"/>
      <c r="D13" s="44"/>
      <c r="E13" s="44"/>
      <c r="F13" s="37" t="s">
        <v>92</v>
      </c>
      <c r="G13" s="37" t="s">
        <v>93</v>
      </c>
      <c r="H13" s="37" t="s">
        <v>181</v>
      </c>
    </row>
    <row r="14" spans="1:10" x14ac:dyDescent="0.25">
      <c r="A14" s="127" t="s">
        <v>6</v>
      </c>
      <c r="B14" s="128"/>
      <c r="C14" s="128"/>
      <c r="D14" s="128"/>
      <c r="E14" s="128"/>
      <c r="F14" s="41">
        <v>0</v>
      </c>
      <c r="G14" s="41">
        <v>0</v>
      </c>
      <c r="H14" s="41"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124" t="s">
        <v>75</v>
      </c>
      <c r="B16" s="124"/>
      <c r="C16" s="124"/>
      <c r="D16" s="124"/>
      <c r="E16" s="124"/>
      <c r="F16" s="124"/>
      <c r="G16" s="124"/>
      <c r="H16" s="124"/>
      <c r="I16" s="50"/>
      <c r="J16" s="50"/>
    </row>
    <row r="17" spans="1:10" ht="18" x14ac:dyDescent="0.25">
      <c r="A17" s="27"/>
      <c r="B17" s="25"/>
      <c r="C17" s="25"/>
      <c r="D17" s="25"/>
      <c r="E17" s="25"/>
      <c r="F17" s="26"/>
      <c r="G17" s="26"/>
      <c r="H17" s="26"/>
    </row>
    <row r="18" spans="1:10" ht="25.5" x14ac:dyDescent="0.25">
      <c r="A18" s="33"/>
      <c r="B18" s="34"/>
      <c r="C18" s="34"/>
      <c r="D18" s="35"/>
      <c r="E18" s="36"/>
      <c r="F18" s="4" t="s">
        <v>47</v>
      </c>
      <c r="G18" s="4" t="s">
        <v>48</v>
      </c>
      <c r="H18" s="4" t="s">
        <v>49</v>
      </c>
    </row>
    <row r="19" spans="1:10" ht="15.75" customHeight="1" x14ac:dyDescent="0.25">
      <c r="A19" s="133" t="s">
        <v>7</v>
      </c>
      <c r="B19" s="139"/>
      <c r="C19" s="139"/>
      <c r="D19" s="139"/>
      <c r="E19" s="140"/>
      <c r="F19" s="40"/>
      <c r="G19" s="40"/>
      <c r="H19" s="40"/>
    </row>
    <row r="20" spans="1:10" x14ac:dyDescent="0.25">
      <c r="A20" s="133" t="s">
        <v>8</v>
      </c>
      <c r="B20" s="130"/>
      <c r="C20" s="130"/>
      <c r="D20" s="130"/>
      <c r="E20" s="130"/>
      <c r="F20" s="40"/>
      <c r="G20" s="40"/>
      <c r="H20" s="40"/>
    </row>
    <row r="21" spans="1:10" x14ac:dyDescent="0.25">
      <c r="A21" s="135" t="s">
        <v>53</v>
      </c>
      <c r="B21" s="136"/>
      <c r="C21" s="136"/>
      <c r="D21" s="136"/>
      <c r="E21" s="137"/>
      <c r="F21" s="109">
        <v>23831</v>
      </c>
      <c r="G21" s="109">
        <v>23831</v>
      </c>
      <c r="H21" s="109">
        <v>23831</v>
      </c>
    </row>
    <row r="22" spans="1:10" x14ac:dyDescent="0.25">
      <c r="A22" s="135" t="s">
        <v>54</v>
      </c>
      <c r="B22" s="136"/>
      <c r="C22" s="136"/>
      <c r="D22" s="136"/>
      <c r="E22" s="137"/>
      <c r="F22" s="109">
        <v>-23831</v>
      </c>
      <c r="G22" s="109">
        <v>-23831</v>
      </c>
      <c r="H22" s="109">
        <v>-23831</v>
      </c>
    </row>
    <row r="23" spans="1:10" x14ac:dyDescent="0.25">
      <c r="A23" s="127" t="s">
        <v>9</v>
      </c>
      <c r="B23" s="128"/>
      <c r="C23" s="128"/>
      <c r="D23" s="128"/>
      <c r="E23" s="128"/>
      <c r="F23" s="37">
        <v>0</v>
      </c>
      <c r="G23" s="37">
        <v>0</v>
      </c>
      <c r="H23" s="37">
        <v>0</v>
      </c>
    </row>
    <row r="24" spans="1:10" x14ac:dyDescent="0.25">
      <c r="A24" s="129" t="s">
        <v>10</v>
      </c>
      <c r="B24" s="130"/>
      <c r="C24" s="130"/>
      <c r="D24" s="130"/>
      <c r="E24" s="130"/>
      <c r="F24" s="40">
        <v>0</v>
      </c>
      <c r="G24" s="40">
        <v>0</v>
      </c>
      <c r="H24" s="40">
        <v>0</v>
      </c>
    </row>
    <row r="25" spans="1:10" ht="11.25" customHeight="1" x14ac:dyDescent="0.25">
      <c r="A25" s="20"/>
      <c r="B25" s="21"/>
      <c r="C25" s="21"/>
      <c r="D25" s="21"/>
      <c r="E25" s="21"/>
      <c r="F25" s="22"/>
      <c r="G25" s="22"/>
      <c r="H25" s="22"/>
      <c r="I25" s="22"/>
      <c r="J25" s="22"/>
    </row>
    <row r="26" spans="1:10" ht="29.25" customHeight="1" x14ac:dyDescent="0.25">
      <c r="A26" s="138" t="s">
        <v>52</v>
      </c>
      <c r="B26" s="138"/>
      <c r="C26" s="138"/>
      <c r="D26" s="138"/>
      <c r="E26" s="138"/>
      <c r="F26" s="138"/>
      <c r="G26" s="138"/>
      <c r="H26" s="138"/>
      <c r="I26" s="52"/>
      <c r="J26" s="52"/>
    </row>
    <row r="27" spans="1:10" ht="8.25" customHeight="1" x14ac:dyDescent="0.25"/>
    <row r="28" spans="1:10" ht="9" customHeight="1" x14ac:dyDescent="0.25"/>
  </sheetData>
  <mergeCells count="17">
    <mergeCell ref="A24:E24"/>
    <mergeCell ref="A21:E21"/>
    <mergeCell ref="A22:E22"/>
    <mergeCell ref="A26:H26"/>
    <mergeCell ref="A16:H16"/>
    <mergeCell ref="A19:E19"/>
    <mergeCell ref="A20:E20"/>
    <mergeCell ref="A23:E23"/>
    <mergeCell ref="A1:H1"/>
    <mergeCell ref="A3:H3"/>
    <mergeCell ref="A5:H5"/>
    <mergeCell ref="A12:E12"/>
    <mergeCell ref="A14:E14"/>
    <mergeCell ref="A11:E11"/>
    <mergeCell ref="A10:E10"/>
    <mergeCell ref="A8:E8"/>
    <mergeCell ref="A9:E9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2"/>
  <sheetViews>
    <sheetView topLeftCell="A7" workbookViewId="0">
      <selection activeCell="G27" sqref="G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4.7109375" customWidth="1"/>
    <col min="5" max="9" width="25.28515625" customWidth="1"/>
  </cols>
  <sheetData>
    <row r="1" spans="1:9" ht="18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124" t="s">
        <v>30</v>
      </c>
      <c r="B2" s="124"/>
      <c r="C2" s="124"/>
      <c r="D2" s="124"/>
      <c r="E2" s="124"/>
      <c r="F2" s="124"/>
      <c r="G2" s="124"/>
      <c r="H2" s="51"/>
      <c r="I2" s="51"/>
    </row>
    <row r="3" spans="1:9" ht="18" x14ac:dyDescent="0.25">
      <c r="A3" s="5"/>
      <c r="B3" s="5"/>
      <c r="C3" s="5"/>
      <c r="D3" s="5"/>
      <c r="E3" s="5"/>
      <c r="F3" s="5"/>
      <c r="G3" s="5"/>
      <c r="H3" s="6"/>
      <c r="I3" s="6"/>
    </row>
    <row r="4" spans="1:9" ht="15.75" x14ac:dyDescent="0.25">
      <c r="A4" s="124" t="s">
        <v>12</v>
      </c>
      <c r="B4" s="124"/>
      <c r="C4" s="124"/>
      <c r="D4" s="124"/>
      <c r="E4" s="124"/>
      <c r="F4" s="124"/>
      <c r="G4" s="124"/>
      <c r="H4" s="50"/>
      <c r="I4" s="50"/>
    </row>
    <row r="5" spans="1:9" ht="18" x14ac:dyDescent="0.25">
      <c r="A5" s="5"/>
      <c r="B5" s="5"/>
      <c r="C5" s="5"/>
      <c r="D5" s="5"/>
      <c r="E5" s="5"/>
      <c r="F5" s="5"/>
      <c r="G5" s="5"/>
      <c r="H5" s="6"/>
      <c r="I5" s="6"/>
    </row>
    <row r="6" spans="1:9" ht="15.75" x14ac:dyDescent="0.25">
      <c r="A6" s="124" t="s">
        <v>67</v>
      </c>
      <c r="B6" s="124"/>
      <c r="C6" s="124"/>
      <c r="D6" s="124"/>
      <c r="E6" s="124"/>
      <c r="F6" s="124"/>
      <c r="G6" s="124"/>
      <c r="H6" s="53"/>
      <c r="I6" s="53"/>
    </row>
    <row r="7" spans="1:9" ht="18" x14ac:dyDescent="0.25">
      <c r="A7" s="5"/>
      <c r="B7" s="5"/>
      <c r="C7" s="5"/>
      <c r="D7" s="5"/>
      <c r="E7" s="5"/>
      <c r="F7" s="5"/>
      <c r="G7" s="5"/>
      <c r="H7" s="6"/>
      <c r="I7" s="6"/>
    </row>
    <row r="8" spans="1:9" ht="25.5" x14ac:dyDescent="0.25">
      <c r="A8" s="24" t="s">
        <v>13</v>
      </c>
      <c r="B8" s="23" t="s">
        <v>14</v>
      </c>
      <c r="C8" s="23" t="s">
        <v>15</v>
      </c>
      <c r="D8" s="23" t="s">
        <v>11</v>
      </c>
      <c r="E8" s="24" t="s">
        <v>47</v>
      </c>
      <c r="F8" s="24" t="s">
        <v>48</v>
      </c>
      <c r="G8" s="24" t="s">
        <v>49</v>
      </c>
    </row>
    <row r="9" spans="1:9" x14ac:dyDescent="0.25">
      <c r="A9" s="12"/>
      <c r="B9" s="12"/>
      <c r="C9" s="12"/>
      <c r="D9" s="12" t="s">
        <v>78</v>
      </c>
      <c r="E9" s="10"/>
      <c r="F9" s="10"/>
      <c r="G9" s="10"/>
    </row>
    <row r="10" spans="1:9" x14ac:dyDescent="0.25">
      <c r="A10" s="12">
        <v>6</v>
      </c>
      <c r="B10" s="12"/>
      <c r="C10" s="12"/>
      <c r="D10" s="12" t="s">
        <v>16</v>
      </c>
      <c r="E10" s="56">
        <f>E11+E16+E19</f>
        <v>4061404.31</v>
      </c>
      <c r="F10" s="56">
        <f>F11+F16+F19</f>
        <v>4012512.95</v>
      </c>
      <c r="G10" s="56">
        <f>G11+G16+G19</f>
        <v>4031856.58</v>
      </c>
    </row>
    <row r="11" spans="1:9" ht="25.5" x14ac:dyDescent="0.25">
      <c r="A11" s="12"/>
      <c r="B11" s="17">
        <v>63</v>
      </c>
      <c r="C11" s="17"/>
      <c r="D11" s="17" t="s">
        <v>50</v>
      </c>
      <c r="E11" s="10">
        <f>SUM(E12:E14)</f>
        <v>1566400.93</v>
      </c>
      <c r="F11" s="10">
        <f>SUM(F12:F14)</f>
        <v>1616443.21</v>
      </c>
      <c r="G11" s="10">
        <f>SUM(G12:G14)</f>
        <v>1631431.2</v>
      </c>
    </row>
    <row r="12" spans="1:9" x14ac:dyDescent="0.25">
      <c r="A12" s="13"/>
      <c r="B12" s="13"/>
      <c r="C12" s="14">
        <v>55</v>
      </c>
      <c r="D12" s="14" t="s">
        <v>189</v>
      </c>
      <c r="E12" s="10">
        <v>38855.93</v>
      </c>
      <c r="F12" s="10">
        <v>30390.21</v>
      </c>
      <c r="G12" s="10">
        <v>30390.2</v>
      </c>
    </row>
    <row r="13" spans="1:9" x14ac:dyDescent="0.25">
      <c r="A13" s="13"/>
      <c r="B13" s="13"/>
      <c r="C13" s="14">
        <v>56</v>
      </c>
      <c r="D13" s="14" t="s">
        <v>187</v>
      </c>
      <c r="E13" s="10">
        <v>1240966</v>
      </c>
      <c r="F13" s="10">
        <v>1296660</v>
      </c>
      <c r="G13" s="10">
        <v>1310734</v>
      </c>
    </row>
    <row r="14" spans="1:9" x14ac:dyDescent="0.25">
      <c r="A14" s="13"/>
      <c r="B14" s="13"/>
      <c r="C14" s="14">
        <v>57</v>
      </c>
      <c r="D14" s="14" t="s">
        <v>188</v>
      </c>
      <c r="E14" s="10">
        <v>286579</v>
      </c>
      <c r="F14" s="10">
        <v>289393</v>
      </c>
      <c r="G14" s="10">
        <v>290307</v>
      </c>
    </row>
    <row r="15" spans="1:9" x14ac:dyDescent="0.25">
      <c r="A15" s="13"/>
      <c r="B15" s="13"/>
      <c r="C15" s="14"/>
      <c r="D15" s="14"/>
      <c r="E15" s="10"/>
      <c r="F15" s="10"/>
      <c r="G15" s="10"/>
    </row>
    <row r="16" spans="1:9" ht="25.5" x14ac:dyDescent="0.25">
      <c r="A16" s="13"/>
      <c r="B16" s="13">
        <v>66</v>
      </c>
      <c r="C16" s="14"/>
      <c r="D16" s="17" t="s">
        <v>87</v>
      </c>
      <c r="E16" s="10">
        <f>E17</f>
        <v>69679.47</v>
      </c>
      <c r="F16" s="10">
        <f t="shared" ref="F16:G16" si="0">F17</f>
        <v>48576.55</v>
      </c>
      <c r="G16" s="10">
        <f t="shared" si="0"/>
        <v>9290.6</v>
      </c>
    </row>
    <row r="17" spans="1:9" x14ac:dyDescent="0.25">
      <c r="A17" s="13"/>
      <c r="B17" s="30"/>
      <c r="C17" s="14">
        <v>31</v>
      </c>
      <c r="D17" s="55" t="s">
        <v>37</v>
      </c>
      <c r="E17" s="10">
        <v>69679.47</v>
      </c>
      <c r="F17" s="10">
        <v>48576.55</v>
      </c>
      <c r="G17" s="10">
        <v>9290.6</v>
      </c>
    </row>
    <row r="18" spans="1:9" x14ac:dyDescent="0.25">
      <c r="A18" s="13"/>
      <c r="B18" s="30"/>
      <c r="C18" s="14"/>
      <c r="D18" s="17"/>
      <c r="E18" s="10"/>
      <c r="F18" s="10"/>
      <c r="G18" s="10"/>
    </row>
    <row r="19" spans="1:9" x14ac:dyDescent="0.25">
      <c r="A19" s="13"/>
      <c r="B19" s="13">
        <v>67</v>
      </c>
      <c r="C19" s="14"/>
      <c r="D19" s="17" t="s">
        <v>85</v>
      </c>
      <c r="E19" s="10">
        <f>SUM(E20:E21)</f>
        <v>2425323.91</v>
      </c>
      <c r="F19" s="10">
        <f>SUM(F20:F21)</f>
        <v>2347493.19</v>
      </c>
      <c r="G19" s="10">
        <f>SUM(G20:G21)</f>
        <v>2391134.7799999998</v>
      </c>
    </row>
    <row r="20" spans="1:9" x14ac:dyDescent="0.25">
      <c r="A20" s="30"/>
      <c r="B20" s="13"/>
      <c r="C20" s="14">
        <v>11</v>
      </c>
      <c r="D20" s="55" t="s">
        <v>86</v>
      </c>
      <c r="E20" s="10">
        <v>2166301.6800000002</v>
      </c>
      <c r="F20" s="10">
        <v>2086614.9</v>
      </c>
      <c r="G20" s="10">
        <v>2127413.9</v>
      </c>
    </row>
    <row r="21" spans="1:9" x14ac:dyDescent="0.25">
      <c r="A21" s="13"/>
      <c r="B21" s="13"/>
      <c r="C21" s="14">
        <v>12</v>
      </c>
      <c r="D21" s="19" t="s">
        <v>88</v>
      </c>
      <c r="E21" s="10">
        <v>259022.23</v>
      </c>
      <c r="F21" s="10">
        <v>260878.29</v>
      </c>
      <c r="G21" s="10">
        <v>263720.88</v>
      </c>
    </row>
    <row r="23" spans="1:9" ht="15.75" x14ac:dyDescent="0.25">
      <c r="A23" s="124" t="s">
        <v>76</v>
      </c>
      <c r="B23" s="124"/>
      <c r="C23" s="124"/>
      <c r="D23" s="124"/>
      <c r="E23" s="124"/>
      <c r="F23" s="124"/>
      <c r="G23" s="124"/>
      <c r="H23" s="53"/>
      <c r="I23" s="53"/>
    </row>
    <row r="24" spans="1:9" ht="18" x14ac:dyDescent="0.25">
      <c r="A24" s="5"/>
      <c r="B24" s="5"/>
      <c r="C24" s="5"/>
      <c r="D24" s="5"/>
      <c r="E24" s="5"/>
      <c r="F24" s="5"/>
      <c r="G24" s="5"/>
      <c r="H24" s="6"/>
      <c r="I24" s="6"/>
    </row>
    <row r="25" spans="1:9" ht="25.5" x14ac:dyDescent="0.25">
      <c r="A25" s="24" t="s">
        <v>13</v>
      </c>
      <c r="B25" s="23" t="s">
        <v>14</v>
      </c>
      <c r="C25" s="23" t="s">
        <v>15</v>
      </c>
      <c r="D25" s="23" t="s">
        <v>18</v>
      </c>
      <c r="E25" s="24" t="s">
        <v>47</v>
      </c>
      <c r="F25" s="24" t="s">
        <v>48</v>
      </c>
      <c r="G25" s="24" t="s">
        <v>49</v>
      </c>
    </row>
    <row r="26" spans="1:9" x14ac:dyDescent="0.25">
      <c r="A26" s="12"/>
      <c r="B26" s="12"/>
      <c r="C26" s="12"/>
      <c r="D26" s="12" t="s">
        <v>23</v>
      </c>
      <c r="E26" s="56">
        <f>(E27+E53)+1</f>
        <v>4061404.4979852675</v>
      </c>
      <c r="F26" s="56">
        <f>(F27+F53)+1</f>
        <v>4012513.2800000003</v>
      </c>
      <c r="G26" s="56">
        <f>(G27+G53)</f>
        <v>4031857.3767230734</v>
      </c>
    </row>
    <row r="27" spans="1:9" x14ac:dyDescent="0.25">
      <c r="A27" s="12">
        <v>3</v>
      </c>
      <c r="B27" s="12"/>
      <c r="C27" s="12"/>
      <c r="D27" s="12" t="s">
        <v>19</v>
      </c>
      <c r="E27" s="56">
        <f>E28+E39+E51-1</f>
        <v>3954932.8179852674</v>
      </c>
      <c r="F27" s="56">
        <f>F28+F39+F51-1</f>
        <v>3971978.5100000002</v>
      </c>
      <c r="G27" s="56">
        <f t="shared" ref="F27:G27" si="1">G28+G39+G51</f>
        <v>3954296.4367230735</v>
      </c>
    </row>
    <row r="28" spans="1:9" x14ac:dyDescent="0.25">
      <c r="A28" s="12"/>
      <c r="B28" s="12">
        <v>31</v>
      </c>
      <c r="C28" s="12"/>
      <c r="D28" s="12" t="s">
        <v>20</v>
      </c>
      <c r="E28" s="56">
        <f>E29+E30+E31+E32+E36</f>
        <v>2951954.1279852674</v>
      </c>
      <c r="F28" s="56">
        <f>F29+F30+F31+F32+F36</f>
        <v>2986769.4000000004</v>
      </c>
      <c r="G28" s="56">
        <f>G29+G30+G31+G32+G36</f>
        <v>2962679.8567230734</v>
      </c>
    </row>
    <row r="29" spans="1:9" x14ac:dyDescent="0.25">
      <c r="A29" s="13"/>
      <c r="B29" s="13"/>
      <c r="C29" s="14">
        <v>11</v>
      </c>
      <c r="D29" s="14" t="s">
        <v>17</v>
      </c>
      <c r="E29" s="123">
        <v>1608600.4379852675</v>
      </c>
      <c r="F29" s="123">
        <v>1582057</v>
      </c>
      <c r="G29" s="123">
        <v>1588692.0167230736</v>
      </c>
    </row>
    <row r="30" spans="1:9" x14ac:dyDescent="0.25">
      <c r="A30" s="13"/>
      <c r="B30" s="13"/>
      <c r="C30" s="14">
        <v>12</v>
      </c>
      <c r="D30" s="14" t="s">
        <v>88</v>
      </c>
      <c r="E30" s="123">
        <v>178621.67</v>
      </c>
      <c r="F30" s="123">
        <v>190904</v>
      </c>
      <c r="G30" s="123">
        <v>192194</v>
      </c>
    </row>
    <row r="31" spans="1:9" x14ac:dyDescent="0.25">
      <c r="A31" s="13"/>
      <c r="B31" s="13"/>
      <c r="C31" s="14">
        <v>31</v>
      </c>
      <c r="D31" s="14" t="s">
        <v>89</v>
      </c>
      <c r="E31" s="10">
        <v>60256.160000000003</v>
      </c>
      <c r="F31" s="10">
        <v>39154</v>
      </c>
      <c r="G31" s="10">
        <v>0</v>
      </c>
    </row>
    <row r="32" spans="1:9" x14ac:dyDescent="0.25">
      <c r="A32" s="13"/>
      <c r="B32" s="13"/>
      <c r="C32" s="14">
        <v>56</v>
      </c>
      <c r="D32" s="14" t="s">
        <v>187</v>
      </c>
      <c r="E32" s="123">
        <f>SUM(E33:E35)-1</f>
        <v>904063.87999999989</v>
      </c>
      <c r="F32" s="123">
        <f>SUM(F33:F35)</f>
        <v>973048.45</v>
      </c>
      <c r="G32" s="123">
        <f>SUM(G33:G35)</f>
        <v>979112.84</v>
      </c>
    </row>
    <row r="33" spans="1:7" x14ac:dyDescent="0.25">
      <c r="A33" s="13"/>
      <c r="B33" s="13"/>
      <c r="C33" s="13">
        <v>561</v>
      </c>
      <c r="D33" s="13" t="s">
        <v>55</v>
      </c>
      <c r="E33" s="10">
        <v>266862.43</v>
      </c>
      <c r="F33" s="10">
        <v>269739.2</v>
      </c>
      <c r="G33" s="10">
        <v>268442</v>
      </c>
    </row>
    <row r="34" spans="1:7" x14ac:dyDescent="0.25">
      <c r="A34" s="13"/>
      <c r="B34" s="13"/>
      <c r="C34" s="13">
        <v>563</v>
      </c>
      <c r="D34" s="13" t="s">
        <v>81</v>
      </c>
      <c r="E34" s="10">
        <v>515562</v>
      </c>
      <c r="F34" s="10">
        <v>580972</v>
      </c>
      <c r="G34" s="10">
        <v>586940</v>
      </c>
    </row>
    <row r="35" spans="1:7" x14ac:dyDescent="0.25">
      <c r="A35" s="13"/>
      <c r="B35" s="13"/>
      <c r="C35" s="13">
        <v>564</v>
      </c>
      <c r="D35" s="13" t="s">
        <v>83</v>
      </c>
      <c r="E35" s="10">
        <v>121640.45</v>
      </c>
      <c r="F35" s="10">
        <v>122337.25</v>
      </c>
      <c r="G35" s="10">
        <v>123730.84</v>
      </c>
    </row>
    <row r="36" spans="1:7" x14ac:dyDescent="0.25">
      <c r="A36" s="13"/>
      <c r="B36" s="13"/>
      <c r="C36" s="14">
        <v>57</v>
      </c>
      <c r="D36" s="14" t="s">
        <v>188</v>
      </c>
      <c r="E36" s="123">
        <f>SUM(E37:E38)</f>
        <v>200411.98</v>
      </c>
      <c r="F36" s="123">
        <f t="shared" ref="F36:G36" si="2">SUM(F37:F38)</f>
        <v>201605.95</v>
      </c>
      <c r="G36" s="123">
        <f t="shared" si="2"/>
        <v>202681</v>
      </c>
    </row>
    <row r="37" spans="1:7" x14ac:dyDescent="0.25">
      <c r="A37" s="13"/>
      <c r="B37" s="13"/>
      <c r="C37" s="13">
        <v>573</v>
      </c>
      <c r="D37" s="13" t="s">
        <v>82</v>
      </c>
      <c r="E37" s="10">
        <v>46452.98</v>
      </c>
      <c r="F37" s="10">
        <v>46652.07</v>
      </c>
      <c r="G37" s="10">
        <v>46851.15</v>
      </c>
    </row>
    <row r="38" spans="1:7" x14ac:dyDescent="0.25">
      <c r="A38" s="13"/>
      <c r="B38" s="13"/>
      <c r="C38" s="13">
        <v>575</v>
      </c>
      <c r="D38" s="13" t="s">
        <v>84</v>
      </c>
      <c r="E38" s="10">
        <v>153959</v>
      </c>
      <c r="F38" s="10">
        <v>154953.88</v>
      </c>
      <c r="G38" s="10">
        <v>155829.85</v>
      </c>
    </row>
    <row r="39" spans="1:7" x14ac:dyDescent="0.25">
      <c r="A39" s="13"/>
      <c r="B39" s="30">
        <v>32</v>
      </c>
      <c r="C39" s="57"/>
      <c r="D39" s="30" t="s">
        <v>33</v>
      </c>
      <c r="E39" s="56">
        <f>E40+E41+E42+E43+E44+E48</f>
        <v>1001652.46</v>
      </c>
      <c r="F39" s="56">
        <f>F40+F41+F42+F43+F44+F48-1</f>
        <v>983882.88</v>
      </c>
      <c r="G39" s="56">
        <f>G40+G41+G42+G43+G44+G48+1</f>
        <v>990289.35000000009</v>
      </c>
    </row>
    <row r="40" spans="1:7" x14ac:dyDescent="0.25">
      <c r="A40" s="13"/>
      <c r="B40" s="13"/>
      <c r="C40" s="14">
        <v>11</v>
      </c>
      <c r="D40" s="14" t="s">
        <v>17</v>
      </c>
      <c r="E40" s="10">
        <v>495189</v>
      </c>
      <c r="F40" s="10">
        <v>476023</v>
      </c>
      <c r="G40" s="10">
        <v>479130</v>
      </c>
    </row>
    <row r="41" spans="1:7" x14ac:dyDescent="0.25">
      <c r="A41" s="13"/>
      <c r="B41" s="30"/>
      <c r="C41" s="14">
        <v>12</v>
      </c>
      <c r="D41" s="19" t="s">
        <v>88</v>
      </c>
      <c r="E41" s="10">
        <v>72623</v>
      </c>
      <c r="F41" s="10">
        <v>68149</v>
      </c>
      <c r="G41" s="10">
        <v>68688</v>
      </c>
    </row>
    <row r="42" spans="1:7" x14ac:dyDescent="0.25">
      <c r="A42" s="13"/>
      <c r="B42" s="30"/>
      <c r="C42" s="14">
        <v>31</v>
      </c>
      <c r="D42" s="14" t="s">
        <v>89</v>
      </c>
      <c r="E42" s="10">
        <v>9423.32</v>
      </c>
      <c r="F42" s="10">
        <v>9423.32</v>
      </c>
      <c r="G42" s="10">
        <v>9290.6</v>
      </c>
    </row>
    <row r="43" spans="1:7" x14ac:dyDescent="0.25">
      <c r="A43" s="13"/>
      <c r="B43" s="30"/>
      <c r="C43" s="14">
        <v>55</v>
      </c>
      <c r="D43" s="14" t="s">
        <v>189</v>
      </c>
      <c r="E43" s="10">
        <v>36798.730000000003</v>
      </c>
      <c r="F43" s="10">
        <v>28585.17</v>
      </c>
      <c r="G43" s="10">
        <v>28585.17</v>
      </c>
    </row>
    <row r="44" spans="1:7" x14ac:dyDescent="0.25">
      <c r="A44" s="13"/>
      <c r="B44" s="30"/>
      <c r="C44" s="14">
        <v>56</v>
      </c>
      <c r="D44" s="14" t="s">
        <v>187</v>
      </c>
      <c r="E44" s="123">
        <f>SUM(E45:E47)</f>
        <v>303070</v>
      </c>
      <c r="F44" s="123">
        <f>SUM(F45:F47)</f>
        <v>317154.98000000004</v>
      </c>
      <c r="G44" s="123">
        <f>SUM(G45:G47)</f>
        <v>320206.77</v>
      </c>
    </row>
    <row r="45" spans="1:7" x14ac:dyDescent="0.25">
      <c r="A45" s="13"/>
      <c r="B45" s="30"/>
      <c r="C45" s="13">
        <v>561</v>
      </c>
      <c r="D45" s="13" t="s">
        <v>55</v>
      </c>
      <c r="E45" s="10">
        <v>105473</v>
      </c>
      <c r="F45" s="10">
        <v>106694.21</v>
      </c>
      <c r="G45" s="10">
        <v>109532</v>
      </c>
    </row>
    <row r="46" spans="1:7" x14ac:dyDescent="0.25">
      <c r="A46" s="13"/>
      <c r="B46" s="30"/>
      <c r="C46" s="13">
        <v>563</v>
      </c>
      <c r="D46" s="13" t="s">
        <v>81</v>
      </c>
      <c r="E46" s="10">
        <v>156585</v>
      </c>
      <c r="F46" s="10">
        <v>168454</v>
      </c>
      <c r="G46" s="10">
        <v>168668</v>
      </c>
    </row>
    <row r="47" spans="1:7" x14ac:dyDescent="0.25">
      <c r="A47" s="13"/>
      <c r="B47" s="30"/>
      <c r="C47" s="13">
        <v>564</v>
      </c>
      <c r="D47" s="13" t="s">
        <v>83</v>
      </c>
      <c r="E47" s="10">
        <v>41012</v>
      </c>
      <c r="F47" s="10">
        <v>42006.77</v>
      </c>
      <c r="G47" s="10">
        <v>42006.77</v>
      </c>
    </row>
    <row r="48" spans="1:7" x14ac:dyDescent="0.25">
      <c r="A48" s="13"/>
      <c r="B48" s="30"/>
      <c r="C48" s="14">
        <v>57</v>
      </c>
      <c r="D48" s="14" t="s">
        <v>188</v>
      </c>
      <c r="E48" s="123">
        <f>SUM(E49:E50)</f>
        <v>84548.41</v>
      </c>
      <c r="F48" s="123">
        <f t="shared" ref="F48:G48" si="3">SUM(F49:F50)</f>
        <v>84548.41</v>
      </c>
      <c r="G48" s="123">
        <f t="shared" si="3"/>
        <v>84387.81</v>
      </c>
    </row>
    <row r="49" spans="1:7" x14ac:dyDescent="0.25">
      <c r="A49" s="13"/>
      <c r="B49" s="30"/>
      <c r="C49" s="14">
        <v>573</v>
      </c>
      <c r="D49" s="14" t="s">
        <v>82</v>
      </c>
      <c r="E49" s="10">
        <v>18581.189999999999</v>
      </c>
      <c r="F49" s="10">
        <v>18581.189999999999</v>
      </c>
      <c r="G49" s="10">
        <v>18581.189999999999</v>
      </c>
    </row>
    <row r="50" spans="1:7" x14ac:dyDescent="0.25">
      <c r="A50" s="13"/>
      <c r="B50" s="13"/>
      <c r="C50" s="14">
        <v>575</v>
      </c>
      <c r="D50" s="14" t="s">
        <v>84</v>
      </c>
      <c r="E50" s="10">
        <v>65967.22</v>
      </c>
      <c r="F50" s="10">
        <v>65967.22</v>
      </c>
      <c r="G50" s="10">
        <v>65806.62</v>
      </c>
    </row>
    <row r="51" spans="1:7" x14ac:dyDescent="0.25">
      <c r="A51" s="13"/>
      <c r="B51" s="30">
        <v>34</v>
      </c>
      <c r="C51" s="14"/>
      <c r="D51" s="30" t="s">
        <v>91</v>
      </c>
      <c r="E51" s="56">
        <f>E52</f>
        <v>1327.23</v>
      </c>
      <c r="F51" s="56">
        <f t="shared" ref="F51:G51" si="4">F52</f>
        <v>1327.23</v>
      </c>
      <c r="G51" s="56">
        <f t="shared" si="4"/>
        <v>1327.23</v>
      </c>
    </row>
    <row r="52" spans="1:7" x14ac:dyDescent="0.25">
      <c r="A52" s="13"/>
      <c r="B52" s="13"/>
      <c r="C52" s="14">
        <v>11</v>
      </c>
      <c r="D52" s="14" t="s">
        <v>17</v>
      </c>
      <c r="E52" s="10">
        <v>1327.23</v>
      </c>
      <c r="F52" s="10">
        <v>1327.23</v>
      </c>
      <c r="G52" s="10">
        <v>1327.23</v>
      </c>
    </row>
    <row r="53" spans="1:7" x14ac:dyDescent="0.25">
      <c r="A53" s="15">
        <v>4</v>
      </c>
      <c r="B53" s="16"/>
      <c r="C53" s="16"/>
      <c r="D53" s="28" t="s">
        <v>21</v>
      </c>
      <c r="E53" s="56">
        <f>E54</f>
        <v>106470.68</v>
      </c>
      <c r="F53" s="56">
        <f t="shared" ref="F53:G53" si="5">F54</f>
        <v>40533.769999999997</v>
      </c>
      <c r="G53" s="56">
        <f t="shared" si="5"/>
        <v>77560.94</v>
      </c>
    </row>
    <row r="54" spans="1:7" ht="25.5" x14ac:dyDescent="0.25">
      <c r="A54" s="17"/>
      <c r="B54" s="12">
        <v>42</v>
      </c>
      <c r="C54" s="12"/>
      <c r="D54" s="28" t="s">
        <v>90</v>
      </c>
      <c r="E54" s="56">
        <f>E55+E56+E57+E58+E62-1</f>
        <v>106470.68</v>
      </c>
      <c r="F54" s="56">
        <f>F55+F56+F57+F58+F62</f>
        <v>40533.769999999997</v>
      </c>
      <c r="G54" s="56">
        <f>G55+G56+G57+G58+G62-1</f>
        <v>77560.94</v>
      </c>
    </row>
    <row r="55" spans="1:7" x14ac:dyDescent="0.25">
      <c r="A55" s="17"/>
      <c r="B55" s="17"/>
      <c r="C55" s="14">
        <v>11</v>
      </c>
      <c r="D55" s="14" t="s">
        <v>17</v>
      </c>
      <c r="E55" s="123">
        <v>61186</v>
      </c>
      <c r="F55" s="123">
        <v>27208.18</v>
      </c>
      <c r="G55" s="183">
        <v>58265.31</v>
      </c>
    </row>
    <row r="56" spans="1:7" x14ac:dyDescent="0.25">
      <c r="A56" s="17"/>
      <c r="B56" s="17"/>
      <c r="C56" s="14">
        <v>12</v>
      </c>
      <c r="D56" s="14" t="s">
        <v>88</v>
      </c>
      <c r="E56" s="123">
        <v>7777</v>
      </c>
      <c r="F56" s="123">
        <v>1825</v>
      </c>
      <c r="G56" s="183">
        <v>2839</v>
      </c>
    </row>
    <row r="57" spans="1:7" x14ac:dyDescent="0.25">
      <c r="A57" s="17"/>
      <c r="B57" s="17"/>
      <c r="C57" s="14">
        <v>55</v>
      </c>
      <c r="D57" s="14" t="s">
        <v>189</v>
      </c>
      <c r="E57" s="123">
        <v>2057.1999999999998</v>
      </c>
      <c r="F57" s="123">
        <v>1805.03</v>
      </c>
      <c r="G57" s="183">
        <v>1805.03</v>
      </c>
    </row>
    <row r="58" spans="1:7" x14ac:dyDescent="0.25">
      <c r="A58" s="17"/>
      <c r="B58" s="17"/>
      <c r="C58" s="14">
        <v>56</v>
      </c>
      <c r="D58" s="14" t="s">
        <v>187</v>
      </c>
      <c r="E58" s="123">
        <f>SUM(E59:E61)</f>
        <v>33832.26</v>
      </c>
      <c r="F58" s="123">
        <f t="shared" ref="F58:G58" si="6">SUM(F59:F61)-1</f>
        <v>6456.56</v>
      </c>
      <c r="G58" s="183">
        <f>SUM(G59:G61)</f>
        <v>11414.16</v>
      </c>
    </row>
    <row r="59" spans="1:7" x14ac:dyDescent="0.25">
      <c r="A59" s="17"/>
      <c r="B59" s="17"/>
      <c r="C59" s="13">
        <v>561</v>
      </c>
      <c r="D59" s="13" t="s">
        <v>55</v>
      </c>
      <c r="E59" s="10">
        <v>11676.29</v>
      </c>
      <c r="F59" s="10">
        <v>1580</v>
      </c>
      <c r="G59" s="11">
        <v>3384.43</v>
      </c>
    </row>
    <row r="60" spans="1:7" x14ac:dyDescent="0.25">
      <c r="A60" s="17"/>
      <c r="B60" s="17"/>
      <c r="C60" s="13">
        <v>563</v>
      </c>
      <c r="D60" s="13" t="s">
        <v>81</v>
      </c>
      <c r="E60" s="10">
        <v>18672</v>
      </c>
      <c r="F60" s="10">
        <v>3384.43</v>
      </c>
      <c r="G60" s="11">
        <v>5640.72</v>
      </c>
    </row>
    <row r="61" spans="1:7" x14ac:dyDescent="0.25">
      <c r="A61" s="17"/>
      <c r="B61" s="17"/>
      <c r="C61" s="13">
        <v>564</v>
      </c>
      <c r="D61" s="13" t="s">
        <v>83</v>
      </c>
      <c r="E61" s="10">
        <v>3483.97</v>
      </c>
      <c r="F61" s="10">
        <v>1493.13</v>
      </c>
      <c r="G61" s="11">
        <v>2389.0100000000002</v>
      </c>
    </row>
    <row r="62" spans="1:7" x14ac:dyDescent="0.25">
      <c r="A62" s="17"/>
      <c r="B62" s="17"/>
      <c r="C62" s="14">
        <v>57</v>
      </c>
      <c r="D62" s="14" t="s">
        <v>84</v>
      </c>
      <c r="E62" s="123">
        <v>1619.22</v>
      </c>
      <c r="F62" s="123">
        <v>3239</v>
      </c>
      <c r="G62" s="183">
        <v>3238.44</v>
      </c>
    </row>
  </sheetData>
  <mergeCells count="4">
    <mergeCell ref="A23:G23"/>
    <mergeCell ref="A2:G2"/>
    <mergeCell ref="A4:G4"/>
    <mergeCell ref="A6:G6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"/>
  <sheetViews>
    <sheetView workbookViewId="0">
      <selection activeCell="D14" sqref="D1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18" x14ac:dyDescent="0.25">
      <c r="A1" s="5"/>
      <c r="B1" s="5"/>
      <c r="C1" s="5"/>
      <c r="D1" s="5"/>
      <c r="E1" s="6"/>
      <c r="F1" s="6"/>
    </row>
    <row r="2" spans="1:6" ht="15.75" customHeight="1" x14ac:dyDescent="0.25">
      <c r="A2" s="124" t="s">
        <v>77</v>
      </c>
      <c r="B2" s="124"/>
      <c r="C2" s="124"/>
      <c r="D2" s="124"/>
      <c r="E2" s="53"/>
      <c r="F2" s="53"/>
    </row>
    <row r="3" spans="1:6" ht="18" x14ac:dyDescent="0.25">
      <c r="A3" s="5"/>
      <c r="B3" s="5"/>
      <c r="C3" s="5"/>
      <c r="D3" s="5"/>
      <c r="E3" s="6"/>
      <c r="F3" s="6"/>
    </row>
    <row r="4" spans="1:6" ht="25.5" x14ac:dyDescent="0.25">
      <c r="A4" s="24" t="s">
        <v>22</v>
      </c>
      <c r="B4" s="24" t="s">
        <v>47</v>
      </c>
      <c r="C4" s="24" t="s">
        <v>48</v>
      </c>
      <c r="D4" s="24" t="s">
        <v>49</v>
      </c>
    </row>
    <row r="5" spans="1:6" ht="15.75" customHeight="1" x14ac:dyDescent="0.25">
      <c r="A5" s="12" t="s">
        <v>23</v>
      </c>
      <c r="B5" s="56">
        <f>B6+B9+B11</f>
        <v>4061404.2</v>
      </c>
      <c r="C5" s="56">
        <f t="shared" ref="C5:D5" si="0">C6+C9+C11</f>
        <v>4012513.0999999996</v>
      </c>
      <c r="D5" s="56">
        <f t="shared" si="0"/>
        <v>4031856.84</v>
      </c>
    </row>
    <row r="6" spans="1:6" ht="15.75" customHeight="1" x14ac:dyDescent="0.25">
      <c r="A6" s="12" t="s">
        <v>56</v>
      </c>
      <c r="B6" s="56">
        <f>SUM(B7:B8)</f>
        <v>2425323.91</v>
      </c>
      <c r="C6" s="56">
        <f t="shared" ref="C6:D6" si="1">SUM(C7:C8)</f>
        <v>2347493.19</v>
      </c>
      <c r="D6" s="56">
        <f t="shared" si="1"/>
        <v>2391134.7799999998</v>
      </c>
    </row>
    <row r="7" spans="1:6" x14ac:dyDescent="0.25">
      <c r="A7" s="47" t="s">
        <v>57</v>
      </c>
      <c r="B7" s="10">
        <v>2166301.6800000002</v>
      </c>
      <c r="C7" s="10">
        <v>2086614.9</v>
      </c>
      <c r="D7" s="10">
        <v>2127413.9</v>
      </c>
    </row>
    <row r="8" spans="1:6" x14ac:dyDescent="0.25">
      <c r="A8" s="48" t="s">
        <v>58</v>
      </c>
      <c r="B8" s="10">
        <v>259022.23</v>
      </c>
      <c r="C8" s="10">
        <v>260878.29</v>
      </c>
      <c r="D8" s="10">
        <v>263720.88</v>
      </c>
    </row>
    <row r="9" spans="1:6" x14ac:dyDescent="0.25">
      <c r="A9" s="12" t="s">
        <v>59</v>
      </c>
      <c r="B9" s="56">
        <f>B10</f>
        <v>69679.47</v>
      </c>
      <c r="C9" s="56">
        <f t="shared" ref="C9:D9" si="2">C10</f>
        <v>48576.55</v>
      </c>
      <c r="D9" s="56">
        <f t="shared" si="2"/>
        <v>9290.6</v>
      </c>
    </row>
    <row r="10" spans="1:6" x14ac:dyDescent="0.25">
      <c r="A10" s="49" t="s">
        <v>60</v>
      </c>
      <c r="B10" s="10">
        <v>69679.47</v>
      </c>
      <c r="C10" s="10">
        <v>48576.55</v>
      </c>
      <c r="D10" s="11">
        <v>9290.6</v>
      </c>
    </row>
    <row r="11" spans="1:6" x14ac:dyDescent="0.25">
      <c r="A11" s="12" t="s">
        <v>95</v>
      </c>
      <c r="B11" s="56">
        <f>SUM(B12:B14)</f>
        <v>1566400.82</v>
      </c>
      <c r="C11" s="56">
        <f t="shared" ref="C11:D11" si="3">SUM(C12:C14)</f>
        <v>1616443.36</v>
      </c>
      <c r="D11" s="56">
        <f t="shared" si="3"/>
        <v>1631431.46</v>
      </c>
    </row>
    <row r="12" spans="1:6" x14ac:dyDescent="0.25">
      <c r="A12" s="58" t="s">
        <v>96</v>
      </c>
      <c r="B12" s="59">
        <v>38855.93</v>
      </c>
      <c r="C12" s="59">
        <v>30390.21</v>
      </c>
      <c r="D12" s="59">
        <v>30390.21</v>
      </c>
    </row>
    <row r="13" spans="1:6" x14ac:dyDescent="0.25">
      <c r="A13" s="58" t="s">
        <v>97</v>
      </c>
      <c r="B13" s="59">
        <v>1240965.82</v>
      </c>
      <c r="C13" s="59">
        <v>1296660.3600000001</v>
      </c>
      <c r="D13" s="59">
        <v>1310734</v>
      </c>
    </row>
    <row r="14" spans="1:6" x14ac:dyDescent="0.25">
      <c r="A14" s="58" t="s">
        <v>98</v>
      </c>
      <c r="B14" s="59">
        <v>286579.07</v>
      </c>
      <c r="C14" s="59">
        <v>289392.78999999998</v>
      </c>
      <c r="D14" s="59">
        <v>290307.25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"/>
  <sheetViews>
    <sheetView workbookViewId="0">
      <selection activeCell="B7" sqref="B7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18" x14ac:dyDescent="0.25">
      <c r="A1" s="27"/>
      <c r="B1" s="27"/>
      <c r="C1" s="27"/>
      <c r="D1" s="27"/>
      <c r="E1" s="6"/>
      <c r="F1" s="6"/>
    </row>
    <row r="2" spans="1:6" ht="15.75" customHeight="1" x14ac:dyDescent="0.25">
      <c r="A2" s="124" t="s">
        <v>79</v>
      </c>
      <c r="B2" s="124"/>
      <c r="C2" s="124"/>
      <c r="D2" s="124"/>
      <c r="E2" s="53"/>
      <c r="F2" s="53"/>
    </row>
    <row r="3" spans="1:6" ht="18" x14ac:dyDescent="0.25">
      <c r="A3" s="27"/>
      <c r="B3" s="27"/>
      <c r="C3" s="27"/>
      <c r="D3" s="27"/>
      <c r="E3" s="6"/>
      <c r="F3" s="6"/>
    </row>
    <row r="4" spans="1:6" ht="25.5" x14ac:dyDescent="0.25">
      <c r="A4" s="24" t="s">
        <v>22</v>
      </c>
      <c r="B4" s="24" t="s">
        <v>47</v>
      </c>
      <c r="C4" s="24" t="s">
        <v>48</v>
      </c>
      <c r="D4" s="24" t="s">
        <v>49</v>
      </c>
    </row>
    <row r="5" spans="1:6" ht="15.75" customHeight="1" x14ac:dyDescent="0.25">
      <c r="A5" s="12" t="s">
        <v>23</v>
      </c>
      <c r="B5" s="56">
        <v>4061404.2</v>
      </c>
      <c r="C5" s="56">
        <v>4012513.0999999996</v>
      </c>
      <c r="D5" s="56">
        <v>4031856.13</v>
      </c>
    </row>
    <row r="6" spans="1:6" ht="15.75" customHeight="1" x14ac:dyDescent="0.25">
      <c r="A6" s="12" t="s">
        <v>24</v>
      </c>
      <c r="B6" s="56">
        <v>4061404.2</v>
      </c>
      <c r="C6" s="56">
        <v>4012513.0999999996</v>
      </c>
      <c r="D6" s="56">
        <v>4031856.13</v>
      </c>
    </row>
    <row r="7" spans="1:6" ht="25.5" x14ac:dyDescent="0.25">
      <c r="A7" s="19" t="s">
        <v>25</v>
      </c>
      <c r="B7" s="10">
        <f>'Rashodi prema izvorima finan'!B5</f>
        <v>4061404.2</v>
      </c>
      <c r="C7" s="10">
        <f>'Rashodi prema izvorima finan'!C5</f>
        <v>4012513.0999999996</v>
      </c>
      <c r="D7" s="10">
        <f>'Rashodi prema izvorima finan'!D5</f>
        <v>4031856.84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5"/>
  <sheetViews>
    <sheetView workbookViewId="0">
      <selection activeCell="H10" sqref="H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18" customHeigh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5.75" customHeight="1" x14ac:dyDescent="0.25">
      <c r="A2" s="124" t="s">
        <v>30</v>
      </c>
      <c r="B2" s="124"/>
      <c r="C2" s="124"/>
      <c r="D2" s="124"/>
      <c r="E2" s="124"/>
      <c r="F2" s="124"/>
      <c r="G2" s="124"/>
      <c r="H2" s="51"/>
      <c r="I2" s="51"/>
    </row>
    <row r="3" spans="1:9" ht="18" x14ac:dyDescent="0.25">
      <c r="A3" s="5"/>
      <c r="B3" s="5"/>
      <c r="C3" s="5"/>
      <c r="D3" s="5"/>
      <c r="E3" s="5"/>
      <c r="F3" s="5"/>
      <c r="G3" s="5"/>
      <c r="H3" s="6"/>
      <c r="I3" s="6"/>
    </row>
    <row r="4" spans="1:9" ht="18" customHeight="1" x14ac:dyDescent="0.25">
      <c r="A4" s="124" t="s">
        <v>26</v>
      </c>
      <c r="B4" s="124"/>
      <c r="C4" s="124"/>
      <c r="D4" s="124"/>
      <c r="E4" s="124"/>
      <c r="F4" s="124"/>
      <c r="G4" s="124"/>
      <c r="H4" s="50"/>
      <c r="I4" s="50"/>
    </row>
    <row r="5" spans="1:9" ht="18" x14ac:dyDescent="0.25">
      <c r="A5" s="5"/>
      <c r="B5" s="5"/>
      <c r="C5" s="5"/>
      <c r="D5" s="5"/>
      <c r="E5" s="5"/>
      <c r="F5" s="5"/>
      <c r="G5" s="5"/>
      <c r="H5" s="6"/>
      <c r="I5" s="6"/>
    </row>
    <row r="6" spans="1:9" ht="25.5" x14ac:dyDescent="0.25">
      <c r="A6" s="24" t="s">
        <v>13</v>
      </c>
      <c r="B6" s="23" t="s">
        <v>14</v>
      </c>
      <c r="C6" s="23" t="s">
        <v>15</v>
      </c>
      <c r="D6" s="23" t="s">
        <v>32</v>
      </c>
      <c r="E6" s="24" t="s">
        <v>47</v>
      </c>
      <c r="F6" s="24" t="s">
        <v>48</v>
      </c>
      <c r="G6" s="24" t="s">
        <v>49</v>
      </c>
    </row>
    <row r="7" spans="1:9" ht="25.5" x14ac:dyDescent="0.25">
      <c r="A7" s="12">
        <v>8</v>
      </c>
      <c r="B7" s="12"/>
      <c r="C7" s="12"/>
      <c r="D7" s="12" t="s">
        <v>27</v>
      </c>
      <c r="E7" s="10"/>
      <c r="F7" s="10"/>
      <c r="G7" s="10"/>
    </row>
    <row r="8" spans="1:9" x14ac:dyDescent="0.25">
      <c r="A8" s="12"/>
      <c r="B8" s="17">
        <v>84</v>
      </c>
      <c r="C8" s="17"/>
      <c r="D8" s="17" t="s">
        <v>34</v>
      </c>
      <c r="E8" s="10"/>
      <c r="F8" s="10"/>
      <c r="G8" s="10"/>
    </row>
    <row r="9" spans="1:9" ht="25.5" x14ac:dyDescent="0.25">
      <c r="A9" s="13"/>
      <c r="B9" s="13"/>
      <c r="C9" s="14">
        <v>81</v>
      </c>
      <c r="D9" s="19" t="s">
        <v>35</v>
      </c>
      <c r="E9" s="10"/>
      <c r="F9" s="10"/>
      <c r="G9" s="10"/>
    </row>
    <row r="10" spans="1:9" x14ac:dyDescent="0.25">
      <c r="A10" s="13" t="s">
        <v>51</v>
      </c>
      <c r="B10" s="13"/>
      <c r="C10" s="14"/>
      <c r="D10" s="19"/>
      <c r="E10" s="10"/>
      <c r="F10" s="10"/>
      <c r="G10" s="10"/>
    </row>
    <row r="11" spans="1:9" ht="25.5" x14ac:dyDescent="0.25">
      <c r="A11" s="15">
        <v>5</v>
      </c>
      <c r="B11" s="16"/>
      <c r="C11" s="16"/>
      <c r="D11" s="28" t="s">
        <v>28</v>
      </c>
      <c r="E11" s="10"/>
      <c r="F11" s="10"/>
      <c r="G11" s="10"/>
    </row>
    <row r="12" spans="1:9" ht="25.5" x14ac:dyDescent="0.25">
      <c r="A12" s="17"/>
      <c r="B12" s="17">
        <v>54</v>
      </c>
      <c r="C12" s="17"/>
      <c r="D12" s="29" t="s">
        <v>36</v>
      </c>
      <c r="E12" s="10"/>
      <c r="F12" s="10"/>
      <c r="G12" s="11"/>
    </row>
    <row r="13" spans="1:9" x14ac:dyDescent="0.25">
      <c r="A13" s="17"/>
      <c r="B13" s="17"/>
      <c r="C13" s="14">
        <v>11</v>
      </c>
      <c r="D13" s="14" t="s">
        <v>17</v>
      </c>
      <c r="E13" s="10"/>
      <c r="F13" s="10"/>
      <c r="G13" s="11"/>
    </row>
    <row r="14" spans="1:9" x14ac:dyDescent="0.25">
      <c r="A14" s="17"/>
      <c r="B14" s="17"/>
      <c r="C14" s="14">
        <v>31</v>
      </c>
      <c r="D14" s="14" t="s">
        <v>37</v>
      </c>
      <c r="E14" s="10"/>
      <c r="F14" s="10"/>
      <c r="G14" s="11"/>
    </row>
    <row r="15" spans="1:9" x14ac:dyDescent="0.25">
      <c r="A15" s="18" t="s">
        <v>51</v>
      </c>
      <c r="B15" s="16"/>
      <c r="C15" s="16"/>
      <c r="D15" s="28"/>
      <c r="E15" s="10"/>
      <c r="F15" s="10"/>
      <c r="G15" s="10"/>
    </row>
  </sheetData>
  <mergeCells count="2">
    <mergeCell ref="A2:G2"/>
    <mergeCell ref="A4:G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98AA-AFC9-4425-B179-6D300725994F}">
  <sheetPr>
    <pageSetUpPr fitToPage="1"/>
  </sheetPr>
  <dimension ref="A1:E188"/>
  <sheetViews>
    <sheetView zoomScaleNormal="100" workbookViewId="0">
      <selection activeCell="C55" sqref="C55:C57"/>
    </sheetView>
  </sheetViews>
  <sheetFormatPr defaultColWidth="9.140625" defaultRowHeight="12.75" x14ac:dyDescent="0.25"/>
  <cols>
    <col min="1" max="1" width="9.28515625" style="108" customWidth="1"/>
    <col min="2" max="2" width="43.42578125" style="60" customWidth="1"/>
    <col min="3" max="3" width="17.85546875" style="60" customWidth="1"/>
    <col min="4" max="4" width="19.140625" style="60" customWidth="1"/>
    <col min="5" max="5" width="19.85546875" style="60" customWidth="1"/>
    <col min="6" max="16384" width="9.140625" style="60"/>
  </cols>
  <sheetData>
    <row r="1" spans="1:5" ht="12.75" customHeight="1" x14ac:dyDescent="0.25">
      <c r="A1" s="143" t="s">
        <v>29</v>
      </c>
      <c r="B1" s="143"/>
      <c r="C1" s="143"/>
      <c r="D1" s="143"/>
      <c r="E1" s="143"/>
    </row>
    <row r="2" spans="1:5" ht="12.75" customHeight="1" x14ac:dyDescent="0.25">
      <c r="A2" s="144"/>
      <c r="B2" s="144"/>
      <c r="C2" s="144"/>
      <c r="D2" s="144"/>
      <c r="E2" s="144"/>
    </row>
    <row r="3" spans="1:5" s="65" customFormat="1" ht="30.75" customHeight="1" x14ac:dyDescent="0.25">
      <c r="A3" s="61"/>
      <c r="B3" s="62"/>
      <c r="C3" s="63" t="s">
        <v>99</v>
      </c>
      <c r="D3" s="64" t="s">
        <v>100</v>
      </c>
      <c r="E3" s="64" t="s">
        <v>101</v>
      </c>
    </row>
    <row r="4" spans="1:5" ht="31.5" customHeight="1" x14ac:dyDescent="0.25">
      <c r="A4" s="66" t="s">
        <v>102</v>
      </c>
      <c r="B4" s="67" t="s">
        <v>103</v>
      </c>
      <c r="C4" s="110">
        <f>SUM(C6:C14)</f>
        <v>4061404.2073130263</v>
      </c>
      <c r="D4" s="110">
        <f t="shared" ref="D4:E4" si="0">SUM(D6:D14)</f>
        <v>4012513.1063773311</v>
      </c>
      <c r="E4" s="110">
        <f t="shared" si="0"/>
        <v>4031856.1284756786</v>
      </c>
    </row>
    <row r="5" spans="1:5" ht="31.5" customHeight="1" x14ac:dyDescent="0.25">
      <c r="A5" s="145" t="s">
        <v>104</v>
      </c>
      <c r="B5" s="146"/>
      <c r="C5" s="146"/>
      <c r="D5" s="146"/>
      <c r="E5" s="147"/>
    </row>
    <row r="6" spans="1:5" ht="31.5" customHeight="1" x14ac:dyDescent="0.25">
      <c r="A6" s="141" t="s">
        <v>105</v>
      </c>
      <c r="B6" s="142"/>
      <c r="C6" s="111">
        <f>SUMIF(A:A,"11",C:C)</f>
        <v>2166301.678943526</v>
      </c>
      <c r="D6" s="111">
        <f>SUMIF(A:A,"11",D:D)</f>
        <v>2086614.904771385</v>
      </c>
      <c r="E6" s="111">
        <f>SUMIF(A:A,"11",E:E)</f>
        <v>2127413.8960780413</v>
      </c>
    </row>
    <row r="7" spans="1:5" ht="32.25" customHeight="1" x14ac:dyDescent="0.25">
      <c r="A7" s="141" t="s">
        <v>106</v>
      </c>
      <c r="B7" s="142"/>
      <c r="C7" s="111">
        <f>SUMIF(A:A,"12",C:C)</f>
        <v>259022.23107040941</v>
      </c>
      <c r="D7" s="111">
        <f>SUMIF(A:A,"12",D:D)</f>
        <v>260878.2931846838</v>
      </c>
      <c r="E7" s="111">
        <f>SUMIF(A:A,"12",E:E)</f>
        <v>263720.88393390406</v>
      </c>
    </row>
    <row r="8" spans="1:5" ht="34.5" customHeight="1" x14ac:dyDescent="0.25">
      <c r="A8" s="148" t="s">
        <v>107</v>
      </c>
      <c r="B8" s="149"/>
      <c r="C8" s="112">
        <f>'POSEBNI DIO'!C110</f>
        <v>69679.474417678677</v>
      </c>
      <c r="D8" s="112">
        <f>'POSEBNI DIO'!D110</f>
        <v>48576.547879753132</v>
      </c>
      <c r="E8" s="112">
        <f>'POSEBNI DIO'!E110</f>
        <v>9290.596589023824</v>
      </c>
    </row>
    <row r="9" spans="1:5" ht="31.5" customHeight="1" x14ac:dyDescent="0.25">
      <c r="A9" s="141" t="s">
        <v>108</v>
      </c>
      <c r="B9" s="142"/>
      <c r="C9" s="111">
        <f>SUMIF(A:A,"559",C:C)</f>
        <v>38855.929391465921</v>
      </c>
      <c r="D9" s="111">
        <f>SUMIF(A:A,"559",D:D)</f>
        <v>30390.205056738996</v>
      </c>
      <c r="E9" s="111">
        <f>SUMIF(A:A,"559",E:E)</f>
        <v>30390.205056738996</v>
      </c>
    </row>
    <row r="10" spans="1:5" ht="31.5" customHeight="1" x14ac:dyDescent="0.25">
      <c r="A10" s="141" t="s">
        <v>109</v>
      </c>
      <c r="B10" s="142"/>
      <c r="C10" s="111">
        <f>SUMIF(A:A,"561",C:C)</f>
        <v>384011.14871590683</v>
      </c>
      <c r="D10" s="111">
        <f>SUMIF(A:A,"561",D:D)</f>
        <v>378012.80775101203</v>
      </c>
      <c r="E10" s="111">
        <f>SUMIF(A:A,"561",E:E)</f>
        <v>381357.75433008157</v>
      </c>
    </row>
    <row r="11" spans="1:5" ht="31.5" customHeight="1" x14ac:dyDescent="0.25">
      <c r="A11" s="141" t="s">
        <v>110</v>
      </c>
      <c r="B11" s="142"/>
      <c r="C11" s="111">
        <f>SUMIF(A:A,"563",C:C)</f>
        <v>690818.89972791821</v>
      </c>
      <c r="D11" s="111">
        <f>SUMIF(A:A,"563",D:D)</f>
        <v>752810.40546817973</v>
      </c>
      <c r="E11" s="111">
        <f>SUMIF(A:A,"563",E:E)</f>
        <v>761248.92162718158</v>
      </c>
    </row>
    <row r="12" spans="1:5" ht="31.5" customHeight="1" x14ac:dyDescent="0.25">
      <c r="A12" s="141" t="s">
        <v>111</v>
      </c>
      <c r="B12" s="142"/>
      <c r="C12" s="111">
        <f>SUMIF(A:A,"564",C:C)</f>
        <v>166135.77543300815</v>
      </c>
      <c r="D12" s="111">
        <f>SUMIF(A:A,"564",D:D)</f>
        <v>165837.14911407523</v>
      </c>
      <c r="E12" s="111">
        <f>SUMIF(A:A,"564",E:E)</f>
        <v>168126.61755922754</v>
      </c>
    </row>
    <row r="13" spans="1:5" ht="31.5" customHeight="1" x14ac:dyDescent="0.25">
      <c r="A13" s="141" t="s">
        <v>112</v>
      </c>
      <c r="B13" s="142"/>
      <c r="C13" s="111">
        <f>SUMIF(A:A,"573",C:C)</f>
        <v>65034.176123166762</v>
      </c>
      <c r="D13" s="111">
        <f>SUMIF(A:A,"573",D:D)</f>
        <v>65233.260335788698</v>
      </c>
      <c r="E13" s="111">
        <f>SUMIF(A:A,"573",E:E)</f>
        <v>65432.344548410649</v>
      </c>
    </row>
    <row r="14" spans="1:5" ht="31.5" customHeight="1" x14ac:dyDescent="0.25">
      <c r="A14" s="141" t="s">
        <v>113</v>
      </c>
      <c r="B14" s="142"/>
      <c r="C14" s="111">
        <f>SUMIF(A:A,"575",C:C)</f>
        <v>221544.8934899462</v>
      </c>
      <c r="D14" s="111">
        <f>SUMIF(A:A,"575",D:D)</f>
        <v>224159.53281571437</v>
      </c>
      <c r="E14" s="111">
        <f>SUMIF(A:A,"575",E:E)</f>
        <v>224874.90875306923</v>
      </c>
    </row>
    <row r="15" spans="1:5" ht="31.5" customHeight="1" x14ac:dyDescent="0.25">
      <c r="A15" s="145" t="s">
        <v>114</v>
      </c>
      <c r="B15" s="146"/>
      <c r="C15" s="146"/>
      <c r="D15" s="146"/>
      <c r="E15" s="147"/>
    </row>
    <row r="16" spans="1:5" ht="31.5" customHeight="1" x14ac:dyDescent="0.25">
      <c r="A16" s="68" t="s">
        <v>115</v>
      </c>
      <c r="B16" s="145" t="s">
        <v>116</v>
      </c>
      <c r="C16" s="146"/>
      <c r="D16" s="146"/>
      <c r="E16" s="147"/>
    </row>
    <row r="17" spans="1:5" ht="31.5" customHeight="1" x14ac:dyDescent="0.25">
      <c r="A17" s="69" t="s">
        <v>102</v>
      </c>
      <c r="B17" s="145" t="s">
        <v>103</v>
      </c>
      <c r="C17" s="146"/>
      <c r="D17" s="146"/>
      <c r="E17" s="147"/>
    </row>
    <row r="18" spans="1:5" ht="31.5" customHeight="1" x14ac:dyDescent="0.25">
      <c r="A18" s="70" t="s">
        <v>117</v>
      </c>
      <c r="B18" s="71" t="s">
        <v>118</v>
      </c>
      <c r="C18" s="150"/>
      <c r="D18" s="151"/>
      <c r="E18" s="152"/>
    </row>
    <row r="19" spans="1:5" ht="31.5" customHeight="1" x14ac:dyDescent="0.25">
      <c r="A19" s="66" t="s">
        <v>119</v>
      </c>
      <c r="B19" s="72" t="s">
        <v>120</v>
      </c>
      <c r="C19" s="113">
        <f t="shared" ref="C19:E19" si="1">C20</f>
        <v>2091180.5693808477</v>
      </c>
      <c r="D19" s="113">
        <f t="shared" si="1"/>
        <v>2040825.535868339</v>
      </c>
      <c r="E19" s="113">
        <f t="shared" si="1"/>
        <v>2050567.3900059725</v>
      </c>
    </row>
    <row r="20" spans="1:5" ht="22.5" customHeight="1" x14ac:dyDescent="0.25">
      <c r="A20" s="73">
        <v>11</v>
      </c>
      <c r="B20" s="74" t="s">
        <v>86</v>
      </c>
      <c r="C20" s="111">
        <f t="shared" ref="C20:E20" si="2">SUM(C21:C24)</f>
        <v>2091180.5693808477</v>
      </c>
      <c r="D20" s="111">
        <f t="shared" si="2"/>
        <v>2040825.535868339</v>
      </c>
      <c r="E20" s="111">
        <f t="shared" si="2"/>
        <v>2050567.3900059725</v>
      </c>
    </row>
    <row r="21" spans="1:5" ht="12.75" customHeight="1" x14ac:dyDescent="0.25">
      <c r="A21" s="75">
        <v>31</v>
      </c>
      <c r="B21" s="76" t="s">
        <v>121</v>
      </c>
      <c r="C21" s="114">
        <v>1608600.4379852675</v>
      </c>
      <c r="D21" s="115">
        <v>1582055.8763023426</v>
      </c>
      <c r="E21" s="115">
        <v>1588692.0167230736</v>
      </c>
    </row>
    <row r="22" spans="1:5" ht="12.75" customHeight="1" x14ac:dyDescent="0.25">
      <c r="A22" s="75">
        <v>32</v>
      </c>
      <c r="B22" s="76" t="s">
        <v>122</v>
      </c>
      <c r="C22" s="114">
        <v>468644.23651204456</v>
      </c>
      <c r="D22" s="115">
        <v>449479.06297697255</v>
      </c>
      <c r="E22" s="115">
        <v>452584.77669387485</v>
      </c>
    </row>
    <row r="23" spans="1:5" ht="12.75" customHeight="1" x14ac:dyDescent="0.25">
      <c r="A23" s="75">
        <v>34</v>
      </c>
      <c r="B23" s="76" t="s">
        <v>123</v>
      </c>
      <c r="C23" s="114">
        <v>1327.2280841462605</v>
      </c>
      <c r="D23" s="115">
        <v>1327.2280841462605</v>
      </c>
      <c r="E23" s="115">
        <v>1327.2280841462605</v>
      </c>
    </row>
    <row r="24" spans="1:5" ht="12.75" customHeight="1" x14ac:dyDescent="0.25">
      <c r="A24" s="75">
        <v>42</v>
      </c>
      <c r="B24" s="76" t="s">
        <v>124</v>
      </c>
      <c r="C24" s="114">
        <v>12608.666799389475</v>
      </c>
      <c r="D24" s="115">
        <v>7963.3685048775624</v>
      </c>
      <c r="E24" s="115">
        <v>7963.3685048775624</v>
      </c>
    </row>
    <row r="25" spans="1:5" ht="31.5" customHeight="1" x14ac:dyDescent="0.25">
      <c r="A25" s="77" t="s">
        <v>125</v>
      </c>
      <c r="B25" s="78" t="s">
        <v>126</v>
      </c>
      <c r="C25" s="116">
        <f t="shared" ref="C25:E26" si="3">C26</f>
        <v>26544.56168292521</v>
      </c>
      <c r="D25" s="116">
        <f t="shared" si="3"/>
        <v>26544.56168292521</v>
      </c>
      <c r="E25" s="116">
        <f t="shared" si="3"/>
        <v>26544.56168292521</v>
      </c>
    </row>
    <row r="26" spans="1:5" ht="22.5" customHeight="1" x14ac:dyDescent="0.25">
      <c r="A26" s="73">
        <v>11</v>
      </c>
      <c r="B26" s="79" t="s">
        <v>86</v>
      </c>
      <c r="C26" s="111">
        <f t="shared" si="3"/>
        <v>26544.56168292521</v>
      </c>
      <c r="D26" s="111">
        <f t="shared" si="3"/>
        <v>26544.56168292521</v>
      </c>
      <c r="E26" s="111">
        <f t="shared" si="3"/>
        <v>26544.56168292521</v>
      </c>
    </row>
    <row r="27" spans="1:5" x14ac:dyDescent="0.25">
      <c r="A27" s="75">
        <v>32</v>
      </c>
      <c r="B27" s="76" t="s">
        <v>122</v>
      </c>
      <c r="C27" s="114">
        <v>26544.56168292521</v>
      </c>
      <c r="D27" s="115">
        <v>26544.56168292521</v>
      </c>
      <c r="E27" s="115">
        <v>26544.56168292521</v>
      </c>
    </row>
    <row r="28" spans="1:5" ht="31.5" customHeight="1" x14ac:dyDescent="0.25">
      <c r="A28" s="77" t="s">
        <v>127</v>
      </c>
      <c r="B28" s="78" t="s">
        <v>128</v>
      </c>
      <c r="C28" s="116">
        <f t="shared" ref="C28:E29" si="4">C29</f>
        <v>48576.547879753132</v>
      </c>
      <c r="D28" s="116">
        <f t="shared" si="4"/>
        <v>19244.807220120776</v>
      </c>
      <c r="E28" s="116">
        <f t="shared" si="4"/>
        <v>50301.944389143275</v>
      </c>
    </row>
    <row r="29" spans="1:5" ht="22.5" customHeight="1" x14ac:dyDescent="0.25">
      <c r="A29" s="73">
        <v>11</v>
      </c>
      <c r="B29" s="79" t="s">
        <v>86</v>
      </c>
      <c r="C29" s="111">
        <f t="shared" si="4"/>
        <v>48576.547879753132</v>
      </c>
      <c r="D29" s="111">
        <f t="shared" si="4"/>
        <v>19244.807220120776</v>
      </c>
      <c r="E29" s="111">
        <f t="shared" si="4"/>
        <v>50301.944389143275</v>
      </c>
    </row>
    <row r="30" spans="1:5" ht="12" customHeight="1" x14ac:dyDescent="0.25">
      <c r="A30" s="75">
        <v>42</v>
      </c>
      <c r="B30" s="76" t="s">
        <v>124</v>
      </c>
      <c r="C30" s="114">
        <v>48576.547879753132</v>
      </c>
      <c r="D30" s="115">
        <v>19244.807220120776</v>
      </c>
      <c r="E30" s="115">
        <v>50301.944389143275</v>
      </c>
    </row>
    <row r="31" spans="1:5" ht="31.5" customHeight="1" x14ac:dyDescent="0.25">
      <c r="A31" s="80" t="s">
        <v>129</v>
      </c>
      <c r="B31" s="81" t="s">
        <v>130</v>
      </c>
      <c r="C31" s="116">
        <f t="shared" ref="C31:E31" si="5">C32+C36</f>
        <v>221514.36724401088</v>
      </c>
      <c r="D31" s="116">
        <f t="shared" si="5"/>
        <v>0</v>
      </c>
      <c r="E31" s="116">
        <f t="shared" si="5"/>
        <v>0</v>
      </c>
    </row>
    <row r="32" spans="1:5" ht="22.5" customHeight="1" x14ac:dyDescent="0.25">
      <c r="A32" s="82">
        <v>12</v>
      </c>
      <c r="B32" s="83" t="s">
        <v>88</v>
      </c>
      <c r="C32" s="111">
        <f t="shared" ref="C32:E32" si="6">SUM(C33:C35)</f>
        <v>55378.59181100272</v>
      </c>
      <c r="D32" s="111">
        <f t="shared" si="6"/>
        <v>0</v>
      </c>
      <c r="E32" s="111">
        <f t="shared" si="6"/>
        <v>0</v>
      </c>
    </row>
    <row r="33" spans="1:5" x14ac:dyDescent="0.25">
      <c r="A33" s="84">
        <v>31</v>
      </c>
      <c r="B33" s="85" t="s">
        <v>121</v>
      </c>
      <c r="C33" s="114">
        <v>40546.817970668257</v>
      </c>
      <c r="D33" s="117"/>
      <c r="E33" s="117"/>
    </row>
    <row r="34" spans="1:5" x14ac:dyDescent="0.25">
      <c r="A34" s="84">
        <v>32</v>
      </c>
      <c r="B34" s="85" t="s">
        <v>122</v>
      </c>
      <c r="C34" s="114">
        <v>13670.449266706482</v>
      </c>
      <c r="D34" s="117"/>
      <c r="E34" s="117"/>
    </row>
    <row r="35" spans="1:5" x14ac:dyDescent="0.25">
      <c r="A35" s="84">
        <v>42</v>
      </c>
      <c r="B35" s="76" t="s">
        <v>124</v>
      </c>
      <c r="C35" s="114">
        <v>1161.324573627978</v>
      </c>
      <c r="D35" s="117"/>
      <c r="E35" s="117"/>
    </row>
    <row r="36" spans="1:5" ht="22.5" customHeight="1" x14ac:dyDescent="0.25">
      <c r="A36" s="86">
        <v>564</v>
      </c>
      <c r="B36" s="87" t="s">
        <v>83</v>
      </c>
      <c r="C36" s="112">
        <f t="shared" ref="C36:E36" si="7">SUM(C37:C39)</f>
        <v>166135.77543300815</v>
      </c>
      <c r="D36" s="112">
        <f t="shared" si="7"/>
        <v>0</v>
      </c>
      <c r="E36" s="112">
        <f t="shared" si="7"/>
        <v>0</v>
      </c>
    </row>
    <row r="37" spans="1:5" x14ac:dyDescent="0.25">
      <c r="A37" s="84">
        <v>31</v>
      </c>
      <c r="B37" s="76" t="s">
        <v>121</v>
      </c>
      <c r="C37" s="114">
        <v>121640.45391200477</v>
      </c>
      <c r="D37" s="117"/>
      <c r="E37" s="117"/>
    </row>
    <row r="38" spans="1:5" x14ac:dyDescent="0.25">
      <c r="A38" s="84">
        <v>32</v>
      </c>
      <c r="B38" s="76" t="s">
        <v>122</v>
      </c>
      <c r="C38" s="114">
        <v>41011.347800119453</v>
      </c>
      <c r="D38" s="117"/>
      <c r="E38" s="117"/>
    </row>
    <row r="39" spans="1:5" x14ac:dyDescent="0.25">
      <c r="A39" s="84">
        <v>42</v>
      </c>
      <c r="B39" s="76" t="s">
        <v>124</v>
      </c>
      <c r="C39" s="114">
        <v>3483.9737208839342</v>
      </c>
      <c r="D39" s="117"/>
      <c r="E39" s="117"/>
    </row>
    <row r="40" spans="1:5" ht="31.5" customHeight="1" x14ac:dyDescent="0.25">
      <c r="A40" s="88" t="s">
        <v>131</v>
      </c>
      <c r="B40" s="89" t="s">
        <v>132</v>
      </c>
      <c r="C40" s="116">
        <f t="shared" ref="C40:E40" si="8">C41+C45</f>
        <v>381299.35629437916</v>
      </c>
      <c r="D40" s="116">
        <f t="shared" si="8"/>
        <v>0</v>
      </c>
      <c r="E40" s="116">
        <f t="shared" si="8"/>
        <v>0</v>
      </c>
    </row>
    <row r="41" spans="1:5" ht="22.5" customHeight="1" x14ac:dyDescent="0.25">
      <c r="A41" s="86">
        <v>12</v>
      </c>
      <c r="B41" s="90" t="s">
        <v>88</v>
      </c>
      <c r="C41" s="112">
        <f t="shared" ref="C41:E41" si="9">SUM(C42:C44)</f>
        <v>57194.903444156873</v>
      </c>
      <c r="D41" s="112">
        <f t="shared" si="9"/>
        <v>0</v>
      </c>
      <c r="E41" s="112">
        <f t="shared" si="9"/>
        <v>0</v>
      </c>
    </row>
    <row r="42" spans="1:5" x14ac:dyDescent="0.25">
      <c r="A42" s="84">
        <v>31</v>
      </c>
      <c r="B42" s="85" t="s">
        <v>121</v>
      </c>
      <c r="C42" s="114">
        <v>40015.926737009751</v>
      </c>
      <c r="D42" s="117"/>
      <c r="E42" s="117"/>
    </row>
    <row r="43" spans="1:5" x14ac:dyDescent="0.25">
      <c r="A43" s="84">
        <v>32</v>
      </c>
      <c r="B43" s="76" t="s">
        <v>122</v>
      </c>
      <c r="C43" s="114">
        <v>15297.6308978698</v>
      </c>
      <c r="D43" s="117"/>
      <c r="E43" s="117"/>
    </row>
    <row r="44" spans="1:5" x14ac:dyDescent="0.25">
      <c r="A44" s="84">
        <v>42</v>
      </c>
      <c r="B44" s="76" t="s">
        <v>124</v>
      </c>
      <c r="C44" s="114">
        <v>1881.3458092773242</v>
      </c>
      <c r="D44" s="117"/>
      <c r="E44" s="117"/>
    </row>
    <row r="45" spans="1:5" ht="22.5" customHeight="1" x14ac:dyDescent="0.25">
      <c r="A45" s="86">
        <v>561</v>
      </c>
      <c r="B45" s="87" t="s">
        <v>133</v>
      </c>
      <c r="C45" s="112">
        <f t="shared" ref="C45:E45" si="10">SUM(C46:C48)</f>
        <v>324104.4528502223</v>
      </c>
      <c r="D45" s="112">
        <f t="shared" si="10"/>
        <v>0</v>
      </c>
      <c r="E45" s="112">
        <f t="shared" si="10"/>
        <v>0</v>
      </c>
    </row>
    <row r="46" spans="1:5" x14ac:dyDescent="0.25">
      <c r="A46" s="84">
        <v>31</v>
      </c>
      <c r="B46" s="76" t="s">
        <v>121</v>
      </c>
      <c r="C46" s="114">
        <v>226756.9181763886</v>
      </c>
      <c r="D46" s="117"/>
      <c r="E46" s="117"/>
    </row>
    <row r="47" spans="1:5" x14ac:dyDescent="0.25">
      <c r="A47" s="84">
        <v>32</v>
      </c>
      <c r="B47" s="76" t="s">
        <v>122</v>
      </c>
      <c r="C47" s="114">
        <v>86686.575087928853</v>
      </c>
      <c r="D47" s="117"/>
      <c r="E47" s="117"/>
    </row>
    <row r="48" spans="1:5" x14ac:dyDescent="0.25">
      <c r="A48" s="84">
        <v>42</v>
      </c>
      <c r="B48" s="76" t="s">
        <v>124</v>
      </c>
      <c r="C48" s="114">
        <v>10660.959585904837</v>
      </c>
      <c r="D48" s="117"/>
      <c r="E48" s="117"/>
    </row>
    <row r="49" spans="1:5" ht="31.5" customHeight="1" x14ac:dyDescent="0.25">
      <c r="A49" s="80" t="s">
        <v>134</v>
      </c>
      <c r="B49" s="81" t="s">
        <v>135</v>
      </c>
      <c r="C49" s="116">
        <f t="shared" ref="C49:E49" si="11">C50+C54</f>
        <v>0</v>
      </c>
      <c r="D49" s="116">
        <f t="shared" si="11"/>
        <v>0</v>
      </c>
      <c r="E49" s="116">
        <f t="shared" si="11"/>
        <v>0</v>
      </c>
    </row>
    <row r="50" spans="1:5" ht="22.5" customHeight="1" x14ac:dyDescent="0.25">
      <c r="A50" s="86">
        <v>12</v>
      </c>
      <c r="B50" s="74" t="s">
        <v>88</v>
      </c>
      <c r="C50" s="112">
        <f t="shared" ref="C50:E50" si="12">SUM(C51:C53)</f>
        <v>0</v>
      </c>
      <c r="D50" s="112">
        <f t="shared" si="12"/>
        <v>0</v>
      </c>
      <c r="E50" s="112">
        <f t="shared" si="12"/>
        <v>0</v>
      </c>
    </row>
    <row r="51" spans="1:5" x14ac:dyDescent="0.25">
      <c r="A51" s="84">
        <v>31</v>
      </c>
      <c r="B51" s="91" t="s">
        <v>121</v>
      </c>
      <c r="C51" s="114"/>
      <c r="D51" s="117"/>
      <c r="E51" s="117"/>
    </row>
    <row r="52" spans="1:5" x14ac:dyDescent="0.25">
      <c r="A52" s="84">
        <v>32</v>
      </c>
      <c r="B52" s="76" t="s">
        <v>122</v>
      </c>
      <c r="C52" s="114"/>
      <c r="D52" s="117"/>
      <c r="E52" s="117"/>
    </row>
    <row r="53" spans="1:5" x14ac:dyDescent="0.25">
      <c r="A53" s="84">
        <v>42</v>
      </c>
      <c r="B53" s="76" t="s">
        <v>124</v>
      </c>
      <c r="C53" s="114"/>
      <c r="D53" s="117"/>
      <c r="E53" s="117"/>
    </row>
    <row r="54" spans="1:5" ht="22.5" customHeight="1" x14ac:dyDescent="0.25">
      <c r="A54" s="86">
        <v>563</v>
      </c>
      <c r="B54" s="87" t="s">
        <v>136</v>
      </c>
      <c r="C54" s="112">
        <f t="shared" ref="C54:E54" si="13">SUM(C55:C57)</f>
        <v>0</v>
      </c>
      <c r="D54" s="112">
        <f t="shared" si="13"/>
        <v>0</v>
      </c>
      <c r="E54" s="112">
        <f t="shared" si="13"/>
        <v>0</v>
      </c>
    </row>
    <row r="55" spans="1:5" x14ac:dyDescent="0.25">
      <c r="A55" s="84">
        <v>31</v>
      </c>
      <c r="B55" s="76" t="s">
        <v>121</v>
      </c>
      <c r="C55" s="114"/>
      <c r="D55" s="117"/>
      <c r="E55" s="117"/>
    </row>
    <row r="56" spans="1:5" x14ac:dyDescent="0.25">
      <c r="A56" s="84">
        <v>32</v>
      </c>
      <c r="B56" s="76" t="s">
        <v>122</v>
      </c>
      <c r="C56" s="114"/>
      <c r="D56" s="117"/>
      <c r="E56" s="117"/>
    </row>
    <row r="57" spans="1:5" x14ac:dyDescent="0.25">
      <c r="A57" s="84">
        <v>42</v>
      </c>
      <c r="B57" s="76" t="s">
        <v>124</v>
      </c>
      <c r="C57" s="114"/>
      <c r="D57" s="117"/>
      <c r="E57" s="117"/>
    </row>
    <row r="58" spans="1:5" ht="31.5" customHeight="1" x14ac:dyDescent="0.25">
      <c r="A58" s="80" t="s">
        <v>137</v>
      </c>
      <c r="B58" s="92" t="s">
        <v>138</v>
      </c>
      <c r="C58" s="116">
        <f t="shared" ref="C58:E58" si="14">C59</f>
        <v>94465.458889110072</v>
      </c>
      <c r="D58" s="116">
        <f t="shared" si="14"/>
        <v>0</v>
      </c>
      <c r="E58" s="116">
        <f t="shared" si="14"/>
        <v>0</v>
      </c>
    </row>
    <row r="59" spans="1:5" ht="22.5" customHeight="1" x14ac:dyDescent="0.25">
      <c r="A59" s="86">
        <v>575</v>
      </c>
      <c r="B59" s="74" t="s">
        <v>84</v>
      </c>
      <c r="C59" s="112">
        <f t="shared" ref="C59:E59" si="15">SUM(C60:C62)</f>
        <v>94465.458889110072</v>
      </c>
      <c r="D59" s="112">
        <f t="shared" si="15"/>
        <v>0</v>
      </c>
      <c r="E59" s="112">
        <f t="shared" si="15"/>
        <v>0</v>
      </c>
    </row>
    <row r="60" spans="1:5" x14ac:dyDescent="0.25">
      <c r="A60" s="84">
        <v>31</v>
      </c>
      <c r="B60" s="91" t="s">
        <v>121</v>
      </c>
      <c r="C60" s="114">
        <v>65565.067356825268</v>
      </c>
      <c r="D60" s="117"/>
      <c r="E60" s="117"/>
    </row>
    <row r="61" spans="1:5" x14ac:dyDescent="0.25">
      <c r="A61" s="84">
        <v>32</v>
      </c>
      <c r="B61" s="76" t="s">
        <v>122</v>
      </c>
      <c r="C61" s="114">
        <v>28210.232928528763</v>
      </c>
      <c r="D61" s="117"/>
      <c r="E61" s="117"/>
    </row>
    <row r="62" spans="1:5" x14ac:dyDescent="0.25">
      <c r="A62" s="84">
        <v>42</v>
      </c>
      <c r="B62" s="76" t="s">
        <v>124</v>
      </c>
      <c r="C62" s="114">
        <v>690.15860375605541</v>
      </c>
      <c r="D62" s="117"/>
      <c r="E62" s="117"/>
    </row>
    <row r="63" spans="1:5" ht="31.5" customHeight="1" x14ac:dyDescent="0.25">
      <c r="A63" s="88" t="s">
        <v>139</v>
      </c>
      <c r="B63" s="89" t="s">
        <v>140</v>
      </c>
      <c r="C63" s="116">
        <f t="shared" ref="C63:E63" si="16">C64+C67</f>
        <v>85871.657044263047</v>
      </c>
      <c r="D63" s="116">
        <f t="shared" si="16"/>
        <v>0</v>
      </c>
      <c r="E63" s="116">
        <f t="shared" si="16"/>
        <v>0</v>
      </c>
    </row>
    <row r="64" spans="1:5" ht="22.5" customHeight="1" x14ac:dyDescent="0.25">
      <c r="A64" s="86">
        <v>12</v>
      </c>
      <c r="B64" s="90" t="s">
        <v>88</v>
      </c>
      <c r="C64" s="112">
        <f t="shared" ref="C64:E64" si="17">SUM(C65:C66)</f>
        <v>12880.748556639457</v>
      </c>
      <c r="D64" s="112">
        <f t="shared" si="17"/>
        <v>0</v>
      </c>
      <c r="E64" s="112">
        <f t="shared" si="17"/>
        <v>0</v>
      </c>
    </row>
    <row r="65" spans="1:5" x14ac:dyDescent="0.25">
      <c r="A65" s="84">
        <v>31</v>
      </c>
      <c r="B65" s="76" t="s">
        <v>121</v>
      </c>
      <c r="C65" s="114">
        <v>7804.1011347800104</v>
      </c>
      <c r="D65" s="117"/>
      <c r="E65" s="117"/>
    </row>
    <row r="66" spans="1:5" x14ac:dyDescent="0.25">
      <c r="A66" s="84">
        <v>32</v>
      </c>
      <c r="B66" s="76" t="s">
        <v>122</v>
      </c>
      <c r="C66" s="114">
        <v>5076.6474218594458</v>
      </c>
      <c r="D66" s="117"/>
      <c r="E66" s="117"/>
    </row>
    <row r="67" spans="1:5" ht="22.5" customHeight="1" x14ac:dyDescent="0.25">
      <c r="A67" s="86">
        <v>563</v>
      </c>
      <c r="B67" s="87" t="s">
        <v>136</v>
      </c>
      <c r="C67" s="112">
        <f t="shared" ref="C67:E67" si="18">SUM(C68:C69)</f>
        <v>72990.908487623587</v>
      </c>
      <c r="D67" s="112">
        <f t="shared" si="18"/>
        <v>0</v>
      </c>
      <c r="E67" s="112">
        <f t="shared" si="18"/>
        <v>0</v>
      </c>
    </row>
    <row r="68" spans="1:5" x14ac:dyDescent="0.25">
      <c r="A68" s="84">
        <v>31</v>
      </c>
      <c r="B68" s="76" t="s">
        <v>121</v>
      </c>
      <c r="C68" s="114">
        <v>44223.239763753401</v>
      </c>
      <c r="D68" s="117"/>
      <c r="E68" s="117"/>
    </row>
    <row r="69" spans="1:5" x14ac:dyDescent="0.25">
      <c r="A69" s="84">
        <v>32</v>
      </c>
      <c r="B69" s="76" t="s">
        <v>122</v>
      </c>
      <c r="C69" s="114">
        <v>28767.668723870192</v>
      </c>
      <c r="D69" s="117"/>
      <c r="E69" s="117"/>
    </row>
    <row r="70" spans="1:5" ht="31.5" customHeight="1" x14ac:dyDescent="0.25">
      <c r="A70" s="88" t="s">
        <v>141</v>
      </c>
      <c r="B70" s="89" t="s">
        <v>142</v>
      </c>
      <c r="C70" s="118">
        <f>C71+C73</f>
        <v>1990.8421262193908</v>
      </c>
      <c r="D70" s="118">
        <f>D71+D73</f>
        <v>0</v>
      </c>
      <c r="E70" s="118">
        <f>E71+E73</f>
        <v>0</v>
      </c>
    </row>
    <row r="71" spans="1:5" ht="22.5" customHeight="1" x14ac:dyDescent="0.25">
      <c r="A71" s="86">
        <v>12</v>
      </c>
      <c r="B71" s="90" t="s">
        <v>88</v>
      </c>
      <c r="C71" s="112">
        <f>SUM(C72:C72)</f>
        <v>298.62631893290859</v>
      </c>
      <c r="D71" s="112">
        <f>SUM(D72:D72)</f>
        <v>0</v>
      </c>
      <c r="E71" s="112">
        <f>SUM(E72:E72)</f>
        <v>0</v>
      </c>
    </row>
    <row r="72" spans="1:5" x14ac:dyDescent="0.25">
      <c r="A72" s="84">
        <v>32</v>
      </c>
      <c r="B72" s="76" t="s">
        <v>122</v>
      </c>
      <c r="C72" s="119">
        <v>298.62631893290859</v>
      </c>
      <c r="D72" s="117"/>
      <c r="E72" s="117"/>
    </row>
    <row r="73" spans="1:5" ht="22.5" customHeight="1" x14ac:dyDescent="0.25">
      <c r="A73" s="86">
        <v>563</v>
      </c>
      <c r="B73" s="87" t="s">
        <v>136</v>
      </c>
      <c r="C73" s="112">
        <f>SUM(C74:C74)</f>
        <v>1692.2158072864822</v>
      </c>
      <c r="D73" s="112">
        <f>SUM(D74:D74)</f>
        <v>0</v>
      </c>
      <c r="E73" s="112">
        <f>SUM(E74:E74)</f>
        <v>0</v>
      </c>
    </row>
    <row r="74" spans="1:5" x14ac:dyDescent="0.25">
      <c r="A74" s="84">
        <v>32</v>
      </c>
      <c r="B74" s="76" t="s">
        <v>122</v>
      </c>
      <c r="C74" s="119">
        <v>1692.2158072864822</v>
      </c>
      <c r="D74" s="117"/>
      <c r="E74" s="117"/>
    </row>
    <row r="75" spans="1:5" ht="31.5" customHeight="1" x14ac:dyDescent="0.25">
      <c r="A75" s="93" t="s">
        <v>143</v>
      </c>
      <c r="B75" s="94" t="s">
        <v>144</v>
      </c>
      <c r="C75" s="118">
        <f t="shared" ref="C75:E75" si="19">C76</f>
        <v>79190.390868670787</v>
      </c>
      <c r="D75" s="118">
        <f t="shared" si="19"/>
        <v>0</v>
      </c>
      <c r="E75" s="118">
        <f t="shared" si="19"/>
        <v>0</v>
      </c>
    </row>
    <row r="76" spans="1:5" ht="22.5" customHeight="1" x14ac:dyDescent="0.25">
      <c r="A76" s="86">
        <v>575</v>
      </c>
      <c r="B76" s="74" t="s">
        <v>84</v>
      </c>
      <c r="C76" s="112">
        <f t="shared" ref="C76:E76" si="20">SUM(C77:C79)</f>
        <v>79190.390868670787</v>
      </c>
      <c r="D76" s="112">
        <f t="shared" si="20"/>
        <v>0</v>
      </c>
      <c r="E76" s="112">
        <f t="shared" si="20"/>
        <v>0</v>
      </c>
    </row>
    <row r="77" spans="1:5" x14ac:dyDescent="0.25">
      <c r="A77" s="84">
        <v>31</v>
      </c>
      <c r="B77" s="91" t="s">
        <v>121</v>
      </c>
      <c r="C77" s="119">
        <v>55212.688300484442</v>
      </c>
      <c r="D77" s="117"/>
      <c r="E77" s="117"/>
    </row>
    <row r="78" spans="1:5" x14ac:dyDescent="0.25">
      <c r="A78" s="84">
        <v>32</v>
      </c>
      <c r="B78" s="76" t="s">
        <v>122</v>
      </c>
      <c r="C78" s="119">
        <v>23406.99449200345</v>
      </c>
      <c r="D78" s="117"/>
      <c r="E78" s="117"/>
    </row>
    <row r="79" spans="1:5" x14ac:dyDescent="0.25">
      <c r="A79" s="84">
        <v>42</v>
      </c>
      <c r="B79" s="76" t="s">
        <v>124</v>
      </c>
      <c r="C79" s="119">
        <v>570.708076182892</v>
      </c>
      <c r="D79" s="117"/>
      <c r="E79" s="117"/>
    </row>
    <row r="80" spans="1:5" ht="31.5" customHeight="1" x14ac:dyDescent="0.25">
      <c r="A80" s="93" t="s">
        <v>145</v>
      </c>
      <c r="B80" s="94" t="s">
        <v>146</v>
      </c>
      <c r="C80" s="118">
        <f t="shared" ref="C80:E80" si="21">C81+C84</f>
        <v>26279.116066095958</v>
      </c>
      <c r="D80" s="118">
        <f t="shared" si="21"/>
        <v>0</v>
      </c>
      <c r="E80" s="118">
        <f t="shared" si="21"/>
        <v>0</v>
      </c>
    </row>
    <row r="81" spans="1:5" ht="22.5" customHeight="1" x14ac:dyDescent="0.25">
      <c r="A81" s="86">
        <v>12</v>
      </c>
      <c r="B81" s="87" t="s">
        <v>88</v>
      </c>
      <c r="C81" s="112">
        <f t="shared" ref="C81:E81" si="22">SUM(C82:C83)</f>
        <v>9986.0641051164639</v>
      </c>
      <c r="D81" s="112">
        <f t="shared" si="22"/>
        <v>0</v>
      </c>
      <c r="E81" s="112">
        <f t="shared" si="22"/>
        <v>0</v>
      </c>
    </row>
    <row r="82" spans="1:5" x14ac:dyDescent="0.25">
      <c r="A82" s="84">
        <v>32</v>
      </c>
      <c r="B82" s="76" t="s">
        <v>122</v>
      </c>
      <c r="C82" s="119">
        <v>8725.1974251775173</v>
      </c>
      <c r="D82" s="117"/>
      <c r="E82" s="117"/>
    </row>
    <row r="83" spans="1:5" x14ac:dyDescent="0.25">
      <c r="A83" s="84">
        <v>42</v>
      </c>
      <c r="B83" s="76" t="s">
        <v>124</v>
      </c>
      <c r="C83" s="119">
        <v>1260.8666799389475</v>
      </c>
      <c r="D83" s="117"/>
      <c r="E83" s="117"/>
    </row>
    <row r="84" spans="1:5" ht="22.5" customHeight="1" x14ac:dyDescent="0.25">
      <c r="A84" s="86">
        <v>559</v>
      </c>
      <c r="B84" s="87" t="s">
        <v>80</v>
      </c>
      <c r="C84" s="112">
        <f t="shared" ref="C84:E84" si="23">SUM(C85:C86)</f>
        <v>16293.051960979494</v>
      </c>
      <c r="D84" s="112">
        <f t="shared" si="23"/>
        <v>0</v>
      </c>
      <c r="E84" s="112">
        <f t="shared" si="23"/>
        <v>0</v>
      </c>
    </row>
    <row r="85" spans="1:5" x14ac:dyDescent="0.25">
      <c r="A85" s="84">
        <v>32</v>
      </c>
      <c r="B85" s="76" t="s">
        <v>122</v>
      </c>
      <c r="C85" s="119">
        <v>14235.848430552789</v>
      </c>
      <c r="D85" s="117"/>
      <c r="E85" s="117"/>
    </row>
    <row r="86" spans="1:5" x14ac:dyDescent="0.25">
      <c r="A86" s="84">
        <v>42</v>
      </c>
      <c r="B86" s="76" t="s">
        <v>124</v>
      </c>
      <c r="C86" s="119">
        <v>2057.2035304267038</v>
      </c>
      <c r="D86" s="117"/>
      <c r="E86" s="117"/>
    </row>
    <row r="87" spans="1:5" s="95" customFormat="1" ht="31.5" customHeight="1" x14ac:dyDescent="0.25">
      <c r="A87" s="93" t="s">
        <v>147</v>
      </c>
      <c r="B87" s="94" t="s">
        <v>148</v>
      </c>
      <c r="C87" s="118">
        <f t="shared" ref="C87:E87" si="24">C88+C92</f>
        <v>70478.465724334732</v>
      </c>
      <c r="D87" s="118">
        <f t="shared" si="24"/>
        <v>0</v>
      </c>
      <c r="E87" s="118">
        <f t="shared" si="24"/>
        <v>0</v>
      </c>
    </row>
    <row r="88" spans="1:5" s="95" customFormat="1" ht="22.5" customHeight="1" x14ac:dyDescent="0.25">
      <c r="A88" s="86">
        <v>12</v>
      </c>
      <c r="B88" s="90" t="s">
        <v>88</v>
      </c>
      <c r="C88" s="112">
        <f t="shared" ref="C88:E88" si="25">SUM(C89:C91)</f>
        <v>10571.769858650207</v>
      </c>
      <c r="D88" s="112">
        <f t="shared" si="25"/>
        <v>0</v>
      </c>
      <c r="E88" s="112">
        <f t="shared" si="25"/>
        <v>0</v>
      </c>
    </row>
    <row r="89" spans="1:5" s="95" customFormat="1" x14ac:dyDescent="0.25">
      <c r="A89" s="84">
        <v>31</v>
      </c>
      <c r="B89" s="85" t="s">
        <v>121</v>
      </c>
      <c r="C89" s="119">
        <v>7077.4437587099328</v>
      </c>
      <c r="D89" s="120"/>
      <c r="E89" s="120"/>
    </row>
    <row r="90" spans="1:5" s="95" customFormat="1" x14ac:dyDescent="0.25">
      <c r="A90" s="84">
        <v>32</v>
      </c>
      <c r="B90" s="76" t="s">
        <v>122</v>
      </c>
      <c r="C90" s="119">
        <v>3315.1503085805289</v>
      </c>
      <c r="D90" s="120"/>
      <c r="E90" s="120"/>
    </row>
    <row r="91" spans="1:5" s="95" customFormat="1" x14ac:dyDescent="0.25">
      <c r="A91" s="84">
        <v>42</v>
      </c>
      <c r="B91" s="76" t="s">
        <v>124</v>
      </c>
      <c r="C91" s="119">
        <v>179.17579135974515</v>
      </c>
      <c r="D91" s="120"/>
      <c r="E91" s="120"/>
    </row>
    <row r="92" spans="1:5" s="95" customFormat="1" ht="22.5" customHeight="1" x14ac:dyDescent="0.25">
      <c r="A92" s="86">
        <v>561</v>
      </c>
      <c r="B92" s="87" t="s">
        <v>133</v>
      </c>
      <c r="C92" s="112">
        <f t="shared" ref="C92:E92" si="26">SUM(C93:C95)</f>
        <v>59906.695865684524</v>
      </c>
      <c r="D92" s="112">
        <f t="shared" si="26"/>
        <v>0</v>
      </c>
      <c r="E92" s="112">
        <f t="shared" si="26"/>
        <v>0</v>
      </c>
    </row>
    <row r="93" spans="1:5" s="95" customFormat="1" x14ac:dyDescent="0.25">
      <c r="A93" s="84">
        <v>31</v>
      </c>
      <c r="B93" s="76" t="s">
        <v>121</v>
      </c>
      <c r="C93" s="119">
        <v>40105.514632689628</v>
      </c>
      <c r="D93" s="120"/>
      <c r="E93" s="120"/>
    </row>
    <row r="94" spans="1:5" s="95" customFormat="1" x14ac:dyDescent="0.25">
      <c r="A94" s="84">
        <v>32</v>
      </c>
      <c r="B94" s="76" t="s">
        <v>122</v>
      </c>
      <c r="C94" s="119">
        <v>18785.851748623001</v>
      </c>
      <c r="D94" s="120"/>
      <c r="E94" s="120"/>
    </row>
    <row r="95" spans="1:5" x14ac:dyDescent="0.25">
      <c r="A95" s="84">
        <v>42</v>
      </c>
      <c r="B95" s="76" t="s">
        <v>124</v>
      </c>
      <c r="C95" s="119">
        <v>1015.3294843718892</v>
      </c>
      <c r="D95" s="117"/>
      <c r="E95" s="117"/>
    </row>
    <row r="96" spans="1:5" ht="31.5" customHeight="1" x14ac:dyDescent="0.25">
      <c r="A96" s="93" t="s">
        <v>149</v>
      </c>
      <c r="B96" s="94" t="s">
        <v>150</v>
      </c>
      <c r="C96" s="116">
        <f t="shared" ref="C96:E96" si="27">C97</f>
        <v>47889.043732165374</v>
      </c>
      <c r="D96" s="116">
        <f t="shared" si="27"/>
        <v>0</v>
      </c>
      <c r="E96" s="116">
        <f t="shared" si="27"/>
        <v>0</v>
      </c>
    </row>
    <row r="97" spans="1:5" ht="22.5" customHeight="1" x14ac:dyDescent="0.25">
      <c r="A97" s="86">
        <v>575</v>
      </c>
      <c r="B97" s="74" t="s">
        <v>84</v>
      </c>
      <c r="C97" s="112">
        <f t="shared" ref="C97:E97" si="28">SUM(C98:C100)</f>
        <v>47889.043732165374</v>
      </c>
      <c r="D97" s="112">
        <f t="shared" si="28"/>
        <v>0</v>
      </c>
      <c r="E97" s="112">
        <f t="shared" si="28"/>
        <v>0</v>
      </c>
    </row>
    <row r="98" spans="1:5" x14ac:dyDescent="0.25">
      <c r="A98" s="84">
        <v>31</v>
      </c>
      <c r="B98" s="91" t="s">
        <v>121</v>
      </c>
      <c r="C98" s="114">
        <v>33180.702103656513</v>
      </c>
      <c r="D98" s="117"/>
      <c r="E98" s="117"/>
    </row>
    <row r="99" spans="1:5" x14ac:dyDescent="0.25">
      <c r="A99" s="84">
        <v>32</v>
      </c>
      <c r="B99" s="76" t="s">
        <v>122</v>
      </c>
      <c r="C99" s="114">
        <v>14349.990045789367</v>
      </c>
      <c r="D99" s="117"/>
      <c r="E99" s="117"/>
    </row>
    <row r="100" spans="1:5" x14ac:dyDescent="0.25">
      <c r="A100" s="84">
        <v>42</v>
      </c>
      <c r="B100" s="76" t="s">
        <v>124</v>
      </c>
      <c r="C100" s="114">
        <v>358.35158271949035</v>
      </c>
      <c r="D100" s="117"/>
      <c r="E100" s="117"/>
    </row>
    <row r="101" spans="1:5" ht="31.5" customHeight="1" x14ac:dyDescent="0.25">
      <c r="A101" s="93" t="s">
        <v>151</v>
      </c>
      <c r="B101" s="94" t="s">
        <v>152</v>
      </c>
      <c r="C101" s="116">
        <f t="shared" ref="C101:E101" si="29">C102+C104</f>
        <v>26544.56168292521</v>
      </c>
      <c r="D101" s="116">
        <f t="shared" si="29"/>
        <v>0</v>
      </c>
      <c r="E101" s="116">
        <f t="shared" si="29"/>
        <v>0</v>
      </c>
    </row>
    <row r="102" spans="1:5" ht="22.5" customHeight="1" x14ac:dyDescent="0.25">
      <c r="A102" s="86">
        <v>12</v>
      </c>
      <c r="B102" s="87" t="s">
        <v>88</v>
      </c>
      <c r="C102" s="112">
        <f t="shared" ref="C102:E102" si="30">C103</f>
        <v>3981.6842524387812</v>
      </c>
      <c r="D102" s="112">
        <f t="shared" si="30"/>
        <v>0</v>
      </c>
      <c r="E102" s="112">
        <f t="shared" si="30"/>
        <v>0</v>
      </c>
    </row>
    <row r="103" spans="1:5" x14ac:dyDescent="0.25">
      <c r="A103" s="84">
        <v>32</v>
      </c>
      <c r="B103" s="76" t="s">
        <v>122</v>
      </c>
      <c r="C103" s="114">
        <v>3981.6842524387812</v>
      </c>
      <c r="D103" s="117"/>
      <c r="E103" s="117"/>
    </row>
    <row r="104" spans="1:5" ht="22.5" customHeight="1" x14ac:dyDescent="0.25">
      <c r="A104" s="86">
        <v>559</v>
      </c>
      <c r="B104" s="87" t="s">
        <v>80</v>
      </c>
      <c r="C104" s="112">
        <f t="shared" ref="C104:E104" si="31">C105</f>
        <v>22562.877430486427</v>
      </c>
      <c r="D104" s="112">
        <f t="shared" si="31"/>
        <v>0</v>
      </c>
      <c r="E104" s="112">
        <f t="shared" si="31"/>
        <v>0</v>
      </c>
    </row>
    <row r="105" spans="1:5" x14ac:dyDescent="0.25">
      <c r="A105" s="84">
        <v>32</v>
      </c>
      <c r="B105" s="76" t="s">
        <v>122</v>
      </c>
      <c r="C105" s="114">
        <v>22562.877430486427</v>
      </c>
      <c r="D105" s="117"/>
      <c r="E105" s="117"/>
    </row>
    <row r="106" spans="1:5" ht="31.5" customHeight="1" x14ac:dyDescent="0.25">
      <c r="A106" s="96" t="s">
        <v>153</v>
      </c>
      <c r="B106" s="97" t="s">
        <v>154</v>
      </c>
      <c r="C106" s="116">
        <f t="shared" ref="C106:E106" si="32">C107</f>
        <v>65034.176123166762</v>
      </c>
      <c r="D106" s="116">
        <f t="shared" si="32"/>
        <v>65233.260335788698</v>
      </c>
      <c r="E106" s="116">
        <f t="shared" si="32"/>
        <v>65432.344548410649</v>
      </c>
    </row>
    <row r="107" spans="1:5" ht="22.5" customHeight="1" x14ac:dyDescent="0.25">
      <c r="A107" s="98">
        <v>573</v>
      </c>
      <c r="B107" s="99" t="s">
        <v>155</v>
      </c>
      <c r="C107" s="112">
        <f t="shared" ref="C107:E107" si="33">SUM(C108:C109)</f>
        <v>65034.176123166762</v>
      </c>
      <c r="D107" s="112">
        <f t="shared" si="33"/>
        <v>65233.260335788698</v>
      </c>
      <c r="E107" s="112">
        <f t="shared" si="33"/>
        <v>65432.344548410649</v>
      </c>
    </row>
    <row r="108" spans="1:5" x14ac:dyDescent="0.25">
      <c r="A108" s="100">
        <v>31</v>
      </c>
      <c r="B108" s="101" t="s">
        <v>121</v>
      </c>
      <c r="C108" s="114">
        <v>46452.982945119118</v>
      </c>
      <c r="D108" s="115">
        <v>46652.067157741054</v>
      </c>
      <c r="E108" s="115">
        <v>46851.151370362997</v>
      </c>
    </row>
    <row r="109" spans="1:5" x14ac:dyDescent="0.25">
      <c r="A109" s="102">
        <v>32</v>
      </c>
      <c r="B109" s="103" t="s">
        <v>122</v>
      </c>
      <c r="C109" s="114">
        <v>18581.193178047648</v>
      </c>
      <c r="D109" s="115">
        <v>18581.193178047648</v>
      </c>
      <c r="E109" s="115">
        <v>18581.193178047648</v>
      </c>
    </row>
    <row r="110" spans="1:5" ht="31.5" customHeight="1" x14ac:dyDescent="0.25">
      <c r="A110" s="96" t="s">
        <v>156</v>
      </c>
      <c r="B110" s="96" t="s">
        <v>157</v>
      </c>
      <c r="C110" s="116">
        <f t="shared" ref="C110:E110" si="34">C111</f>
        <v>69679.474417678677</v>
      </c>
      <c r="D110" s="116">
        <f t="shared" si="34"/>
        <v>48576.547879753132</v>
      </c>
      <c r="E110" s="116">
        <f t="shared" si="34"/>
        <v>9290.596589023824</v>
      </c>
    </row>
    <row r="111" spans="1:5" ht="22.5" customHeight="1" x14ac:dyDescent="0.25">
      <c r="A111" s="98">
        <v>31</v>
      </c>
      <c r="B111" s="99" t="s">
        <v>158</v>
      </c>
      <c r="C111" s="112">
        <f t="shared" ref="C111:E111" si="35">SUM(C112:C113)</f>
        <v>69679.474417678677</v>
      </c>
      <c r="D111" s="112">
        <f t="shared" si="35"/>
        <v>48576.547879753132</v>
      </c>
      <c r="E111" s="112">
        <f t="shared" si="35"/>
        <v>9290.596589023824</v>
      </c>
    </row>
    <row r="112" spans="1:5" x14ac:dyDescent="0.25">
      <c r="A112" s="100">
        <v>31</v>
      </c>
      <c r="B112" s="101" t="s">
        <v>121</v>
      </c>
      <c r="C112" s="114">
        <v>60256.155020240221</v>
      </c>
      <c r="D112" s="115">
        <v>39153.228482314684</v>
      </c>
      <c r="E112" s="121"/>
    </row>
    <row r="113" spans="1:5" x14ac:dyDescent="0.25">
      <c r="A113" s="102">
        <v>32</v>
      </c>
      <c r="B113" s="103" t="s">
        <v>122</v>
      </c>
      <c r="C113" s="114">
        <v>9423.3193974384503</v>
      </c>
      <c r="D113" s="115">
        <v>9423.3193974384485</v>
      </c>
      <c r="E113" s="115">
        <v>9290.596589023824</v>
      </c>
    </row>
    <row r="114" spans="1:5" ht="31.5" customHeight="1" x14ac:dyDescent="0.25">
      <c r="A114" s="104" t="s">
        <v>159</v>
      </c>
      <c r="B114" s="105" t="s">
        <v>160</v>
      </c>
      <c r="C114" s="122">
        <f t="shared" ref="C114:E114" si="36">C115+C119</f>
        <v>0</v>
      </c>
      <c r="D114" s="110">
        <f t="shared" si="36"/>
        <v>221116.19881876698</v>
      </c>
      <c r="E114" s="110">
        <f t="shared" si="36"/>
        <v>224168.82341230341</v>
      </c>
    </row>
    <row r="115" spans="1:5" ht="22.5" customHeight="1" x14ac:dyDescent="0.25">
      <c r="A115" s="82">
        <v>12</v>
      </c>
      <c r="B115" s="83" t="s">
        <v>88</v>
      </c>
      <c r="C115" s="111">
        <f t="shared" ref="C115:E115" si="37">SUM(C116:C118)</f>
        <v>0</v>
      </c>
      <c r="D115" s="111">
        <f t="shared" si="37"/>
        <v>55279.049704691752</v>
      </c>
      <c r="E115" s="111">
        <f t="shared" si="37"/>
        <v>56042.205853075851</v>
      </c>
    </row>
    <row r="116" spans="1:5" x14ac:dyDescent="0.25">
      <c r="A116" s="84">
        <v>31</v>
      </c>
      <c r="B116" s="85" t="s">
        <v>121</v>
      </c>
      <c r="C116" s="117"/>
      <c r="D116" s="115">
        <v>40779.082885393858</v>
      </c>
      <c r="E116" s="115">
        <v>41243.612714845047</v>
      </c>
    </row>
    <row r="117" spans="1:5" x14ac:dyDescent="0.25">
      <c r="A117" s="84">
        <v>32</v>
      </c>
      <c r="B117" s="85" t="s">
        <v>122</v>
      </c>
      <c r="C117" s="117"/>
      <c r="D117" s="115">
        <v>14002.256287743048</v>
      </c>
      <c r="E117" s="115">
        <v>14002.256287743048</v>
      </c>
    </row>
    <row r="118" spans="1:5" x14ac:dyDescent="0.25">
      <c r="A118" s="84">
        <v>42</v>
      </c>
      <c r="B118" s="76" t="s">
        <v>124</v>
      </c>
      <c r="C118" s="117"/>
      <c r="D118" s="115">
        <v>497.71053155484765</v>
      </c>
      <c r="E118" s="115">
        <v>796.33685048775624</v>
      </c>
    </row>
    <row r="119" spans="1:5" ht="22.5" customHeight="1" x14ac:dyDescent="0.25">
      <c r="A119" s="86">
        <v>564</v>
      </c>
      <c r="B119" s="87" t="s">
        <v>83</v>
      </c>
      <c r="C119" s="112">
        <f t="shared" ref="C119:E119" si="38">SUM(C120:C122)</f>
        <v>0</v>
      </c>
      <c r="D119" s="112">
        <f t="shared" si="38"/>
        <v>165837.14911407523</v>
      </c>
      <c r="E119" s="112">
        <f t="shared" si="38"/>
        <v>168126.61755922754</v>
      </c>
    </row>
    <row r="120" spans="1:5" x14ac:dyDescent="0.25">
      <c r="A120" s="84">
        <v>31</v>
      </c>
      <c r="B120" s="76" t="s">
        <v>121</v>
      </c>
      <c r="C120" s="117"/>
      <c r="D120" s="115">
        <v>122337.24865618156</v>
      </c>
      <c r="E120" s="115">
        <v>123730.83814453514</v>
      </c>
    </row>
    <row r="121" spans="1:5" x14ac:dyDescent="0.25">
      <c r="A121" s="84">
        <v>32</v>
      </c>
      <c r="B121" s="76" t="s">
        <v>122</v>
      </c>
      <c r="C121" s="117"/>
      <c r="D121" s="115">
        <v>42006.768863229147</v>
      </c>
      <c r="E121" s="115">
        <v>42006.768863229147</v>
      </c>
    </row>
    <row r="122" spans="1:5" x14ac:dyDescent="0.25">
      <c r="A122" s="84">
        <v>42</v>
      </c>
      <c r="B122" s="76" t="s">
        <v>124</v>
      </c>
      <c r="C122" s="117"/>
      <c r="D122" s="115">
        <v>1493.1315946645429</v>
      </c>
      <c r="E122" s="115">
        <v>2389.0105514632687</v>
      </c>
    </row>
    <row r="123" spans="1:5" ht="36" x14ac:dyDescent="0.25">
      <c r="A123" s="104" t="s">
        <v>161</v>
      </c>
      <c r="B123" s="106" t="s">
        <v>162</v>
      </c>
      <c r="C123" s="122">
        <f t="shared" ref="C123:E123" si="39">C124+C128</f>
        <v>0</v>
      </c>
      <c r="D123" s="110">
        <f t="shared" si="39"/>
        <v>444720.95029530826</v>
      </c>
      <c r="E123" s="110">
        <f t="shared" si="39"/>
        <v>448656.18156480184</v>
      </c>
    </row>
    <row r="124" spans="1:5" ht="22.5" customHeight="1" x14ac:dyDescent="0.25">
      <c r="A124" s="86">
        <v>12</v>
      </c>
      <c r="B124" s="90" t="s">
        <v>88</v>
      </c>
      <c r="C124" s="112">
        <f t="shared" ref="C124:E124" si="40">SUM(C125:C127)</f>
        <v>0</v>
      </c>
      <c r="D124" s="112">
        <f t="shared" si="40"/>
        <v>66708.142544296235</v>
      </c>
      <c r="E124" s="112">
        <f t="shared" si="40"/>
        <v>67298.427234720293</v>
      </c>
    </row>
    <row r="125" spans="1:5" x14ac:dyDescent="0.25">
      <c r="A125" s="84">
        <v>31</v>
      </c>
      <c r="B125" s="85" t="s">
        <v>121</v>
      </c>
      <c r="C125" s="117"/>
      <c r="D125" s="115">
        <v>47601.035237905628</v>
      </c>
      <c r="E125" s="115">
        <v>47372.088393390404</v>
      </c>
    </row>
    <row r="126" spans="1:5" x14ac:dyDescent="0.25">
      <c r="A126" s="84">
        <v>32</v>
      </c>
      <c r="B126" s="76" t="s">
        <v>122</v>
      </c>
      <c r="C126" s="117"/>
      <c r="D126" s="115">
        <v>18828.389408719886</v>
      </c>
      <c r="E126" s="115">
        <v>19329.086203464063</v>
      </c>
    </row>
    <row r="127" spans="1:5" x14ac:dyDescent="0.25">
      <c r="A127" s="84">
        <v>42</v>
      </c>
      <c r="B127" s="76" t="s">
        <v>124</v>
      </c>
      <c r="C127" s="117"/>
      <c r="D127" s="115">
        <v>278.71789767071471</v>
      </c>
      <c r="E127" s="115">
        <v>597.25263786581718</v>
      </c>
    </row>
    <row r="128" spans="1:5" ht="22.5" customHeight="1" x14ac:dyDescent="0.25">
      <c r="A128" s="86">
        <v>561</v>
      </c>
      <c r="B128" s="87" t="s">
        <v>133</v>
      </c>
      <c r="C128" s="112">
        <f t="shared" ref="C128:E128" si="41">SUM(C129:C131)</f>
        <v>0</v>
      </c>
      <c r="D128" s="112">
        <f t="shared" si="41"/>
        <v>378012.80775101203</v>
      </c>
      <c r="E128" s="112">
        <f t="shared" si="41"/>
        <v>381357.75433008157</v>
      </c>
    </row>
    <row r="129" spans="1:5" x14ac:dyDescent="0.25">
      <c r="A129" s="84">
        <v>31</v>
      </c>
      <c r="B129" s="76" t="s">
        <v>121</v>
      </c>
      <c r="C129" s="117"/>
      <c r="D129" s="115">
        <v>269739.19968146528</v>
      </c>
      <c r="E129" s="115">
        <v>268441.83422921231</v>
      </c>
    </row>
    <row r="130" spans="1:5" x14ac:dyDescent="0.25">
      <c r="A130" s="84">
        <v>32</v>
      </c>
      <c r="B130" s="76" t="s">
        <v>122</v>
      </c>
      <c r="C130" s="117"/>
      <c r="D130" s="115">
        <v>106694.20664941269</v>
      </c>
      <c r="E130" s="115">
        <v>109531.48848629635</v>
      </c>
    </row>
    <row r="131" spans="1:5" x14ac:dyDescent="0.25">
      <c r="A131" s="84">
        <v>42</v>
      </c>
      <c r="B131" s="76" t="s">
        <v>124</v>
      </c>
      <c r="C131" s="117"/>
      <c r="D131" s="115">
        <v>1579.4014201340501</v>
      </c>
      <c r="E131" s="115">
        <v>3384.431614572964</v>
      </c>
    </row>
    <row r="132" spans="1:5" ht="31.5" customHeight="1" x14ac:dyDescent="0.25">
      <c r="A132" s="104" t="s">
        <v>163</v>
      </c>
      <c r="B132" s="106" t="s">
        <v>164</v>
      </c>
      <c r="C132" s="211">
        <f t="shared" ref="C132:E132" si="42">C133+C137</f>
        <v>724865.61815648014</v>
      </c>
      <c r="D132" s="110">
        <f t="shared" si="42"/>
        <v>495932.0459220917</v>
      </c>
      <c r="E132" s="110">
        <f t="shared" si="42"/>
        <v>502966.3547680669</v>
      </c>
    </row>
    <row r="133" spans="1:5" ht="22.5" customHeight="1" x14ac:dyDescent="0.25">
      <c r="A133" s="86">
        <v>12</v>
      </c>
      <c r="B133" s="74" t="s">
        <v>88</v>
      </c>
      <c r="C133" s="112">
        <f t="shared" ref="C133:E133" si="43">SUM(C134:C136)</f>
        <v>108729.84272347203</v>
      </c>
      <c r="D133" s="112">
        <f t="shared" si="43"/>
        <v>74389.806888313746</v>
      </c>
      <c r="E133" s="112">
        <f t="shared" si="43"/>
        <v>75444.953215210029</v>
      </c>
    </row>
    <row r="134" spans="1:5" x14ac:dyDescent="0.25">
      <c r="A134" s="84">
        <v>31</v>
      </c>
      <c r="B134" s="91" t="s">
        <v>121</v>
      </c>
      <c r="C134" s="117">
        <v>83177.384033446142</v>
      </c>
      <c r="D134" s="115">
        <v>58335.655982480588</v>
      </c>
      <c r="E134" s="115">
        <v>58914.991041210429</v>
      </c>
    </row>
    <row r="135" spans="1:5" x14ac:dyDescent="0.25">
      <c r="A135" s="84">
        <v>32</v>
      </c>
      <c r="B135" s="76" t="s">
        <v>122</v>
      </c>
      <c r="C135" s="117">
        <v>22257.614971132789</v>
      </c>
      <c r="D135" s="115">
        <v>15636.074059327093</v>
      </c>
      <c r="E135" s="115">
        <v>15833.167429822814</v>
      </c>
    </row>
    <row r="136" spans="1:5" x14ac:dyDescent="0.25">
      <c r="A136" s="84">
        <v>42</v>
      </c>
      <c r="B136" s="76" t="s">
        <v>124</v>
      </c>
      <c r="C136" s="117">
        <v>3294.8437188930916</v>
      </c>
      <c r="D136" s="115">
        <v>418.076846506072</v>
      </c>
      <c r="E136" s="115">
        <v>696.79474417678682</v>
      </c>
    </row>
    <row r="137" spans="1:5" ht="22.5" customHeight="1" x14ac:dyDescent="0.25">
      <c r="A137" s="86">
        <v>563</v>
      </c>
      <c r="B137" s="87" t="s">
        <v>136</v>
      </c>
      <c r="C137" s="112">
        <f t="shared" ref="C137:E137" si="44">SUM(C138:C140)</f>
        <v>616135.77543300809</v>
      </c>
      <c r="D137" s="112">
        <f t="shared" si="44"/>
        <v>421542.23903377797</v>
      </c>
      <c r="E137" s="112">
        <f t="shared" si="44"/>
        <v>427521.4015528569</v>
      </c>
    </row>
    <row r="138" spans="1:5" x14ac:dyDescent="0.25">
      <c r="A138" s="84">
        <v>31</v>
      </c>
      <c r="B138" s="76" t="s">
        <v>121</v>
      </c>
      <c r="C138" s="117">
        <v>471338.50952286145</v>
      </c>
      <c r="D138" s="115">
        <v>330568.71723405668</v>
      </c>
      <c r="E138" s="115">
        <v>333851.61590019247</v>
      </c>
    </row>
    <row r="139" spans="1:5" x14ac:dyDescent="0.25">
      <c r="A139" s="84">
        <v>32</v>
      </c>
      <c r="B139" s="76" t="s">
        <v>122</v>
      </c>
      <c r="C139" s="117">
        <v>126126.48483641913</v>
      </c>
      <c r="D139" s="115">
        <v>88604.419669520212</v>
      </c>
      <c r="E139" s="115">
        <v>89721.282102329293</v>
      </c>
    </row>
    <row r="140" spans="1:5" x14ac:dyDescent="0.25">
      <c r="A140" s="84">
        <v>42</v>
      </c>
      <c r="B140" s="76" t="s">
        <v>124</v>
      </c>
      <c r="C140" s="117">
        <v>18670.781073727521</v>
      </c>
      <c r="D140" s="115">
        <v>2369.1021302010749</v>
      </c>
      <c r="E140" s="115">
        <v>3948.5035503351251</v>
      </c>
    </row>
    <row r="141" spans="1:5" ht="31.5" customHeight="1" x14ac:dyDescent="0.25">
      <c r="A141" s="88" t="s">
        <v>165</v>
      </c>
      <c r="B141" s="89" t="s">
        <v>166</v>
      </c>
      <c r="C141" s="122">
        <f t="shared" ref="C141:E141" si="45">C142+C145</f>
        <v>0</v>
      </c>
      <c r="D141" s="110">
        <f t="shared" si="45"/>
        <v>163912.66839206318</v>
      </c>
      <c r="E141" s="110">
        <f t="shared" si="45"/>
        <v>163912.66839206315</v>
      </c>
    </row>
    <row r="142" spans="1:5" ht="23.25" customHeight="1" x14ac:dyDescent="0.25">
      <c r="A142" s="86">
        <v>12</v>
      </c>
      <c r="B142" s="90" t="s">
        <v>88</v>
      </c>
      <c r="C142" s="112">
        <f t="shared" ref="C142:E142" si="46">SUM(C143:C144)</f>
        <v>0</v>
      </c>
      <c r="D142" s="112">
        <f t="shared" si="46"/>
        <v>24586.900258809474</v>
      </c>
      <c r="E142" s="112">
        <f t="shared" si="46"/>
        <v>24586.900258809474</v>
      </c>
    </row>
    <row r="143" spans="1:5" x14ac:dyDescent="0.25">
      <c r="A143" s="84">
        <v>31</v>
      </c>
      <c r="B143" s="76" t="s">
        <v>121</v>
      </c>
      <c r="C143" s="117"/>
      <c r="D143" s="115">
        <v>19311.168624328089</v>
      </c>
      <c r="E143" s="115">
        <v>19410.710730639057</v>
      </c>
    </row>
    <row r="144" spans="1:5" x14ac:dyDescent="0.25">
      <c r="A144" s="84">
        <v>32</v>
      </c>
      <c r="B144" s="76" t="s">
        <v>122</v>
      </c>
      <c r="C144" s="117"/>
      <c r="D144" s="115">
        <v>5275.7316344813853</v>
      </c>
      <c r="E144" s="115">
        <v>5176.1895281704165</v>
      </c>
    </row>
    <row r="145" spans="1:5" ht="22.5" customHeight="1" x14ac:dyDescent="0.25">
      <c r="A145" s="86">
        <v>563</v>
      </c>
      <c r="B145" s="87" t="s">
        <v>136</v>
      </c>
      <c r="C145" s="112">
        <f t="shared" ref="C145:E145" si="47">SUM(C146:C147)</f>
        <v>0</v>
      </c>
      <c r="D145" s="112">
        <f t="shared" si="47"/>
        <v>139325.7681332537</v>
      </c>
      <c r="E145" s="112">
        <f t="shared" si="47"/>
        <v>139325.76813325367</v>
      </c>
    </row>
    <row r="146" spans="1:5" x14ac:dyDescent="0.25">
      <c r="A146" s="84">
        <v>31</v>
      </c>
      <c r="B146" s="76" t="s">
        <v>121</v>
      </c>
      <c r="C146" s="117"/>
      <c r="D146" s="115">
        <v>109429.95553785918</v>
      </c>
      <c r="E146" s="115">
        <v>109994.02747362133</v>
      </c>
    </row>
    <row r="147" spans="1:5" x14ac:dyDescent="0.25">
      <c r="A147" s="84">
        <v>32</v>
      </c>
      <c r="B147" s="76" t="s">
        <v>122</v>
      </c>
      <c r="C147" s="117"/>
      <c r="D147" s="115">
        <v>29895.812595394516</v>
      </c>
      <c r="E147" s="115">
        <v>29331.740659632356</v>
      </c>
    </row>
    <row r="148" spans="1:5" ht="31.5" customHeight="1" x14ac:dyDescent="0.25">
      <c r="A148" s="88" t="s">
        <v>167</v>
      </c>
      <c r="B148" s="107" t="s">
        <v>168</v>
      </c>
      <c r="C148" s="122">
        <f>C149+C151</f>
        <v>0</v>
      </c>
      <c r="D148" s="110">
        <f>D149+D151</f>
        <v>13272.280841462605</v>
      </c>
      <c r="E148" s="110">
        <f>E149+E151</f>
        <v>13272.280841462605</v>
      </c>
    </row>
    <row r="149" spans="1:5" ht="22.5" customHeight="1" x14ac:dyDescent="0.25">
      <c r="A149" s="86">
        <v>12</v>
      </c>
      <c r="B149" s="90" t="s">
        <v>88</v>
      </c>
      <c r="C149" s="112">
        <f>SUM(C150:C150)</f>
        <v>0</v>
      </c>
      <c r="D149" s="112">
        <f>SUM(D150:D150)</f>
        <v>1990.8421262193906</v>
      </c>
      <c r="E149" s="112">
        <f>SUM(E150:E150)</f>
        <v>1990.8421262193906</v>
      </c>
    </row>
    <row r="150" spans="1:5" x14ac:dyDescent="0.25">
      <c r="A150" s="84">
        <v>32</v>
      </c>
      <c r="B150" s="76" t="s">
        <v>122</v>
      </c>
      <c r="C150" s="117"/>
      <c r="D150" s="115">
        <v>1990.8421262193906</v>
      </c>
      <c r="E150" s="115">
        <v>1990.8421262193906</v>
      </c>
    </row>
    <row r="151" spans="1:5" ht="22.5" customHeight="1" x14ac:dyDescent="0.25">
      <c r="A151" s="86">
        <v>563</v>
      </c>
      <c r="B151" s="87" t="s">
        <v>136</v>
      </c>
      <c r="C151" s="112">
        <f>SUM(C152:C152)</f>
        <v>0</v>
      </c>
      <c r="D151" s="112">
        <f>SUM(D152:D152)</f>
        <v>11281.438715243215</v>
      </c>
      <c r="E151" s="112">
        <f>SUM(E152:E152)</f>
        <v>11281.438715243215</v>
      </c>
    </row>
    <row r="152" spans="1:5" x14ac:dyDescent="0.25">
      <c r="A152" s="84">
        <v>32</v>
      </c>
      <c r="B152" s="76" t="s">
        <v>122</v>
      </c>
      <c r="C152" s="117"/>
      <c r="D152" s="115">
        <v>11281.438715243215</v>
      </c>
      <c r="E152" s="115">
        <v>11281.438715243215</v>
      </c>
    </row>
    <row r="153" spans="1:5" ht="31.5" customHeight="1" x14ac:dyDescent="0.25">
      <c r="A153" s="93" t="s">
        <v>169</v>
      </c>
      <c r="B153" s="94" t="s">
        <v>170</v>
      </c>
      <c r="C153" s="122">
        <f t="shared" ref="C153:E153" si="48">C154+C157</f>
        <v>0</v>
      </c>
      <c r="D153" s="110">
        <f t="shared" si="48"/>
        <v>11546.884332072466</v>
      </c>
      <c r="E153" s="110">
        <f t="shared" si="48"/>
        <v>11546.884332072466</v>
      </c>
    </row>
    <row r="154" spans="1:5" ht="22.5" customHeight="1" x14ac:dyDescent="0.25">
      <c r="A154" s="86">
        <v>12</v>
      </c>
      <c r="B154" s="87" t="s">
        <v>88</v>
      </c>
      <c r="C154" s="112">
        <f t="shared" ref="C154:E154" si="49">SUM(C155:C156)</f>
        <v>0</v>
      </c>
      <c r="D154" s="112">
        <f t="shared" si="49"/>
        <v>2309.3768664144936</v>
      </c>
      <c r="E154" s="112">
        <f t="shared" si="49"/>
        <v>2309.3768664144936</v>
      </c>
    </row>
    <row r="155" spans="1:5" x14ac:dyDescent="0.25">
      <c r="A155" s="84">
        <v>32</v>
      </c>
      <c r="B155" s="76" t="s">
        <v>122</v>
      </c>
      <c r="C155" s="117"/>
      <c r="D155" s="115">
        <v>1858.1193178047649</v>
      </c>
      <c r="E155" s="115">
        <v>1858.1193178047649</v>
      </c>
    </row>
    <row r="156" spans="1:5" x14ac:dyDescent="0.25">
      <c r="A156" s="84">
        <v>42</v>
      </c>
      <c r="B156" s="76" t="s">
        <v>124</v>
      </c>
      <c r="C156" s="117"/>
      <c r="D156" s="115">
        <v>451.25754860972859</v>
      </c>
      <c r="E156" s="115">
        <v>451.25754860972859</v>
      </c>
    </row>
    <row r="157" spans="1:5" ht="22.5" customHeight="1" x14ac:dyDescent="0.25">
      <c r="A157" s="86">
        <v>559</v>
      </c>
      <c r="B157" s="87" t="s">
        <v>80</v>
      </c>
      <c r="C157" s="112">
        <f t="shared" ref="C157:E157" si="50">SUM(C158:C159)</f>
        <v>0</v>
      </c>
      <c r="D157" s="112">
        <f t="shared" si="50"/>
        <v>9237.5074656579727</v>
      </c>
      <c r="E157" s="112">
        <f t="shared" si="50"/>
        <v>9237.5074656579727</v>
      </c>
    </row>
    <row r="158" spans="1:5" x14ac:dyDescent="0.25">
      <c r="A158" s="84">
        <v>32</v>
      </c>
      <c r="B158" s="76" t="s">
        <v>122</v>
      </c>
      <c r="C158" s="117"/>
      <c r="D158" s="115">
        <v>7432.4772712190588</v>
      </c>
      <c r="E158" s="115">
        <v>7432.4772712190588</v>
      </c>
    </row>
    <row r="159" spans="1:5" x14ac:dyDescent="0.25">
      <c r="A159" s="84">
        <v>42</v>
      </c>
      <c r="B159" s="76" t="s">
        <v>124</v>
      </c>
      <c r="C159" s="117"/>
      <c r="D159" s="115">
        <v>1805.0301944389144</v>
      </c>
      <c r="E159" s="115">
        <v>1805.0301944389144</v>
      </c>
    </row>
    <row r="160" spans="1:5" ht="31.5" customHeight="1" x14ac:dyDescent="0.25">
      <c r="A160" s="93" t="s">
        <v>171</v>
      </c>
      <c r="B160" s="94" t="s">
        <v>172</v>
      </c>
      <c r="C160" s="122">
        <f t="shared" ref="C160:E160" si="51">C161+C163</f>
        <v>0</v>
      </c>
      <c r="D160" s="110">
        <f t="shared" si="51"/>
        <v>24885.526577742385</v>
      </c>
      <c r="E160" s="110">
        <f t="shared" si="51"/>
        <v>24885.526577742385</v>
      </c>
    </row>
    <row r="161" spans="1:5" ht="22.5" customHeight="1" x14ac:dyDescent="0.25">
      <c r="A161" s="86">
        <v>12</v>
      </c>
      <c r="B161" s="87" t="s">
        <v>88</v>
      </c>
      <c r="C161" s="112">
        <f t="shared" ref="C161:E161" si="52">C162</f>
        <v>0</v>
      </c>
      <c r="D161" s="112">
        <f t="shared" si="52"/>
        <v>3732.8289866613582</v>
      </c>
      <c r="E161" s="112">
        <f t="shared" si="52"/>
        <v>3732.8289866613582</v>
      </c>
    </row>
    <row r="162" spans="1:5" x14ac:dyDescent="0.25">
      <c r="A162" s="84">
        <v>32</v>
      </c>
      <c r="B162" s="76" t="s">
        <v>122</v>
      </c>
      <c r="C162" s="117"/>
      <c r="D162" s="115">
        <v>3732.8289866613582</v>
      </c>
      <c r="E162" s="115">
        <v>3732.8289866613582</v>
      </c>
    </row>
    <row r="163" spans="1:5" ht="22.5" customHeight="1" x14ac:dyDescent="0.25">
      <c r="A163" s="86">
        <v>559</v>
      </c>
      <c r="B163" s="87" t="s">
        <v>80</v>
      </c>
      <c r="C163" s="112">
        <f t="shared" ref="C163:E163" si="53">C164</f>
        <v>0</v>
      </c>
      <c r="D163" s="112">
        <f t="shared" si="53"/>
        <v>21152.697591081025</v>
      </c>
      <c r="E163" s="112">
        <f t="shared" si="53"/>
        <v>21152.697591081025</v>
      </c>
    </row>
    <row r="164" spans="1:5" x14ac:dyDescent="0.25">
      <c r="A164" s="84">
        <v>32</v>
      </c>
      <c r="B164" s="76" t="s">
        <v>122</v>
      </c>
      <c r="C164" s="117"/>
      <c r="D164" s="115">
        <v>21152.697591081025</v>
      </c>
      <c r="E164" s="115">
        <v>21152.697591081025</v>
      </c>
    </row>
    <row r="165" spans="1:5" ht="31.5" customHeight="1" x14ac:dyDescent="0.25">
      <c r="A165" s="93" t="s">
        <v>173</v>
      </c>
      <c r="B165" s="94" t="s">
        <v>174</v>
      </c>
      <c r="C165" s="122">
        <f t="shared" ref="C165:E165" si="54">C166</f>
        <v>0</v>
      </c>
      <c r="D165" s="110">
        <f t="shared" si="54"/>
        <v>48446.479527506803</v>
      </c>
      <c r="E165" s="110">
        <f t="shared" si="54"/>
        <v>48625.655318866542</v>
      </c>
    </row>
    <row r="166" spans="1:5" ht="22.5" customHeight="1" x14ac:dyDescent="0.25">
      <c r="A166" s="86">
        <v>575</v>
      </c>
      <c r="B166" s="74" t="s">
        <v>84</v>
      </c>
      <c r="C166" s="112">
        <f t="shared" ref="C166:E166" si="55">SUM(C167:C169)</f>
        <v>0</v>
      </c>
      <c r="D166" s="112">
        <f t="shared" si="55"/>
        <v>48446.479527506803</v>
      </c>
      <c r="E166" s="112">
        <f t="shared" si="55"/>
        <v>48625.655318866542</v>
      </c>
    </row>
    <row r="167" spans="1:5" x14ac:dyDescent="0.25">
      <c r="A167" s="84">
        <v>31</v>
      </c>
      <c r="B167" s="91" t="s">
        <v>121</v>
      </c>
      <c r="C167" s="117"/>
      <c r="D167" s="115">
        <v>33379.786316278456</v>
      </c>
      <c r="E167" s="115">
        <v>33592.142809741854</v>
      </c>
    </row>
    <row r="168" spans="1:5" x14ac:dyDescent="0.25">
      <c r="A168" s="84">
        <v>32</v>
      </c>
      <c r="B168" s="76" t="s">
        <v>122</v>
      </c>
      <c r="C168" s="117"/>
      <c r="D168" s="115">
        <v>14349.990045789367</v>
      </c>
      <c r="E168" s="115">
        <v>14316.809343685711</v>
      </c>
    </row>
    <row r="169" spans="1:5" x14ac:dyDescent="0.25">
      <c r="A169" s="84">
        <v>42</v>
      </c>
      <c r="B169" s="76" t="s">
        <v>124</v>
      </c>
      <c r="C169" s="117"/>
      <c r="D169" s="115">
        <v>716.7031654389807</v>
      </c>
      <c r="E169" s="115">
        <v>716.7031654389807</v>
      </c>
    </row>
    <row r="170" spans="1:5" ht="38.25" customHeight="1" x14ac:dyDescent="0.25">
      <c r="A170" s="93" t="s">
        <v>175</v>
      </c>
      <c r="B170" s="94" t="s">
        <v>176</v>
      </c>
      <c r="C170" s="122">
        <f t="shared" ref="C170:E170" si="56">C171</f>
        <v>0</v>
      </c>
      <c r="D170" s="110">
        <f t="shared" si="56"/>
        <v>95686.50872652464</v>
      </c>
      <c r="E170" s="110">
        <f t="shared" si="56"/>
        <v>95947.972659101462</v>
      </c>
    </row>
    <row r="171" spans="1:5" ht="22.5" customHeight="1" x14ac:dyDescent="0.25">
      <c r="A171" s="86">
        <v>575</v>
      </c>
      <c r="B171" s="74" t="s">
        <v>84</v>
      </c>
      <c r="C171" s="112">
        <f t="shared" ref="C171:E171" si="57">SUM(C172:C174)</f>
        <v>0</v>
      </c>
      <c r="D171" s="112">
        <f t="shared" si="57"/>
        <v>95686.50872652464</v>
      </c>
      <c r="E171" s="112">
        <f t="shared" si="57"/>
        <v>95947.972659101462</v>
      </c>
    </row>
    <row r="172" spans="1:5" x14ac:dyDescent="0.25">
      <c r="A172" s="84">
        <v>31</v>
      </c>
      <c r="B172" s="91" t="s">
        <v>121</v>
      </c>
      <c r="C172" s="117"/>
      <c r="D172" s="115">
        <v>66095.958590483773</v>
      </c>
      <c r="E172" s="115">
        <v>66427.765611520343</v>
      </c>
    </row>
    <row r="173" spans="1:5" x14ac:dyDescent="0.25">
      <c r="A173" s="84">
        <v>32</v>
      </c>
      <c r="B173" s="76" t="s">
        <v>122</v>
      </c>
      <c r="C173" s="117"/>
      <c r="D173" s="115">
        <v>28210.232928528763</v>
      </c>
      <c r="E173" s="115">
        <v>28139.889840069012</v>
      </c>
    </row>
    <row r="174" spans="1:5" x14ac:dyDescent="0.25">
      <c r="A174" s="84">
        <v>42</v>
      </c>
      <c r="B174" s="76" t="s">
        <v>124</v>
      </c>
      <c r="C174" s="117"/>
      <c r="D174" s="115">
        <v>1380.3172075121108</v>
      </c>
      <c r="E174" s="115">
        <v>1380.3172075121108</v>
      </c>
    </row>
    <row r="175" spans="1:5" ht="31.5" customHeight="1" x14ac:dyDescent="0.25">
      <c r="A175" s="93" t="s">
        <v>177</v>
      </c>
      <c r="B175" s="94" t="s">
        <v>178</v>
      </c>
      <c r="C175" s="122">
        <f t="shared" ref="C175:E175" si="58">C176</f>
        <v>0</v>
      </c>
      <c r="D175" s="110">
        <f t="shared" si="58"/>
        <v>80026.544561682924</v>
      </c>
      <c r="E175" s="110">
        <f t="shared" si="58"/>
        <v>80301.280775101201</v>
      </c>
    </row>
    <row r="176" spans="1:5" ht="22.5" customHeight="1" x14ac:dyDescent="0.25">
      <c r="A176" s="86">
        <v>575</v>
      </c>
      <c r="B176" s="74" t="s">
        <v>84</v>
      </c>
      <c r="C176" s="112">
        <f t="shared" ref="C176:E176" si="59">SUM(C177:C179)</f>
        <v>0</v>
      </c>
      <c r="D176" s="112">
        <f t="shared" si="59"/>
        <v>80026.544561682924</v>
      </c>
      <c r="E176" s="112">
        <f t="shared" si="59"/>
        <v>80301.280775101201</v>
      </c>
    </row>
    <row r="177" spans="1:5" x14ac:dyDescent="0.25">
      <c r="A177" s="84">
        <v>31</v>
      </c>
      <c r="B177" s="91" t="s">
        <v>121</v>
      </c>
      <c r="C177" s="117"/>
      <c r="D177" s="115">
        <v>55478.133917313695</v>
      </c>
      <c r="E177" s="115">
        <v>55809.940938350257</v>
      </c>
    </row>
    <row r="178" spans="1:5" x14ac:dyDescent="0.25">
      <c r="A178" s="84">
        <v>32</v>
      </c>
      <c r="B178" s="76" t="s">
        <v>122</v>
      </c>
      <c r="C178" s="117"/>
      <c r="D178" s="115">
        <v>23406.99449200345</v>
      </c>
      <c r="E178" s="115">
        <v>23349.923684385161</v>
      </c>
    </row>
    <row r="179" spans="1:5" x14ac:dyDescent="0.25">
      <c r="A179" s="84">
        <v>42</v>
      </c>
      <c r="B179" s="76" t="s">
        <v>124</v>
      </c>
      <c r="C179" s="117"/>
      <c r="D179" s="115">
        <v>1141.416152365784</v>
      </c>
      <c r="E179" s="115">
        <v>1141.416152365784</v>
      </c>
    </row>
    <row r="180" spans="1:5" ht="31.5" customHeight="1" x14ac:dyDescent="0.25">
      <c r="A180" s="104" t="s">
        <v>179</v>
      </c>
      <c r="B180" s="106" t="s">
        <v>180</v>
      </c>
      <c r="C180" s="122">
        <f t="shared" ref="C180:E180" si="60">C181+C185</f>
        <v>0</v>
      </c>
      <c r="D180" s="110">
        <f t="shared" si="60"/>
        <v>212542.30539518216</v>
      </c>
      <c r="E180" s="110">
        <f t="shared" si="60"/>
        <v>215435.66261862096</v>
      </c>
    </row>
    <row r="181" spans="1:5" ht="22.5" customHeight="1" x14ac:dyDescent="0.25">
      <c r="A181" s="86">
        <v>12</v>
      </c>
      <c r="B181" s="74" t="s">
        <v>88</v>
      </c>
      <c r="C181" s="112">
        <f t="shared" ref="C181:E181" si="61">SUM(C182:C184)</f>
        <v>0</v>
      </c>
      <c r="D181" s="112">
        <f t="shared" si="61"/>
        <v>31881.345809277329</v>
      </c>
      <c r="E181" s="112">
        <f t="shared" si="61"/>
        <v>32315.349392793145</v>
      </c>
    </row>
    <row r="182" spans="1:5" x14ac:dyDescent="0.25">
      <c r="A182" s="84">
        <v>31</v>
      </c>
      <c r="B182" s="91" t="s">
        <v>121</v>
      </c>
      <c r="C182" s="117"/>
      <c r="D182" s="115">
        <v>24877.563209237509</v>
      </c>
      <c r="E182" s="115">
        <v>25251.84152896675</v>
      </c>
    </row>
    <row r="183" spans="1:5" x14ac:dyDescent="0.25">
      <c r="A183" s="84">
        <v>32</v>
      </c>
      <c r="B183" s="76" t="s">
        <v>122</v>
      </c>
      <c r="C183" s="117"/>
      <c r="D183" s="115">
        <v>6824.6068086800715</v>
      </c>
      <c r="E183" s="115">
        <v>6764.8815448934884</v>
      </c>
    </row>
    <row r="184" spans="1:5" x14ac:dyDescent="0.25">
      <c r="A184" s="84">
        <v>42</v>
      </c>
      <c r="B184" s="76" t="s">
        <v>124</v>
      </c>
      <c r="C184" s="117"/>
      <c r="D184" s="115">
        <v>179.17579135974515</v>
      </c>
      <c r="E184" s="115">
        <v>298.62631893290859</v>
      </c>
    </row>
    <row r="185" spans="1:5" ht="22.5" customHeight="1" x14ac:dyDescent="0.25">
      <c r="A185" s="86">
        <v>563</v>
      </c>
      <c r="B185" s="87" t="s">
        <v>136</v>
      </c>
      <c r="C185" s="112">
        <f t="shared" ref="C185:E185" si="62">SUM(C186:C188)</f>
        <v>0</v>
      </c>
      <c r="D185" s="112">
        <f t="shared" si="62"/>
        <v>180660.95958590484</v>
      </c>
      <c r="E185" s="112">
        <f t="shared" si="62"/>
        <v>183120.31322582782</v>
      </c>
    </row>
    <row r="186" spans="1:5" x14ac:dyDescent="0.25">
      <c r="A186" s="84">
        <v>31</v>
      </c>
      <c r="B186" s="76" t="s">
        <v>121</v>
      </c>
      <c r="C186" s="117"/>
      <c r="D186" s="115">
        <v>140972.85818567922</v>
      </c>
      <c r="E186" s="115">
        <v>143093.76866414491</v>
      </c>
    </row>
    <row r="187" spans="1:5" x14ac:dyDescent="0.25">
      <c r="A187" s="84">
        <v>32</v>
      </c>
      <c r="B187" s="76" t="s">
        <v>122</v>
      </c>
      <c r="C187" s="117"/>
      <c r="D187" s="115">
        <v>38672.771915853737</v>
      </c>
      <c r="E187" s="115">
        <v>38334.32875439644</v>
      </c>
    </row>
    <row r="188" spans="1:5" x14ac:dyDescent="0.25">
      <c r="A188" s="84">
        <v>42</v>
      </c>
      <c r="B188" s="76" t="s">
        <v>124</v>
      </c>
      <c r="C188" s="117"/>
      <c r="D188" s="115">
        <v>1015.3294843718892</v>
      </c>
      <c r="E188" s="115">
        <v>1692.215807286482</v>
      </c>
    </row>
  </sheetData>
  <dataConsolidate/>
  <mergeCells count="15">
    <mergeCell ref="B16:E16"/>
    <mergeCell ref="B17:E17"/>
    <mergeCell ref="C18:E18"/>
    <mergeCell ref="A10:B10"/>
    <mergeCell ref="A11:B11"/>
    <mergeCell ref="A12:B12"/>
    <mergeCell ref="A13:B13"/>
    <mergeCell ref="A14:B14"/>
    <mergeCell ref="A15:E15"/>
    <mergeCell ref="A9:B9"/>
    <mergeCell ref="A1:E2"/>
    <mergeCell ref="A5:E5"/>
    <mergeCell ref="A6:B6"/>
    <mergeCell ref="A7:B7"/>
    <mergeCell ref="A8:B8"/>
  </mergeCells>
  <pageMargins left="0.7" right="0.7" top="0.75" bottom="0.75" header="0.3" footer="0.3"/>
  <pageSetup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E5A7-CB4B-4511-9775-D6BE527F9EF6}">
  <sheetPr>
    <pageSetUpPr fitToPage="1"/>
  </sheetPr>
  <dimension ref="A1:E245"/>
  <sheetViews>
    <sheetView tabSelected="1" topLeftCell="A222" zoomScaleNormal="100" workbookViewId="0">
      <selection activeCell="D221" sqref="D221"/>
    </sheetView>
  </sheetViews>
  <sheetFormatPr defaultColWidth="9.140625" defaultRowHeight="12.75" x14ac:dyDescent="0.25"/>
  <cols>
    <col min="1" max="1" width="17.140625" style="108" customWidth="1"/>
    <col min="2" max="2" width="43.42578125" style="60" customWidth="1"/>
    <col min="3" max="3" width="17.85546875" style="60" customWidth="1"/>
    <col min="4" max="4" width="19.140625" style="60" customWidth="1"/>
    <col min="5" max="5" width="19.85546875" style="60" customWidth="1"/>
    <col min="6" max="16384" width="9.140625" style="60"/>
  </cols>
  <sheetData>
    <row r="1" spans="1:5" ht="12.75" customHeight="1" x14ac:dyDescent="0.25">
      <c r="A1" s="143" t="s">
        <v>29</v>
      </c>
      <c r="B1" s="143"/>
      <c r="C1" s="143"/>
      <c r="D1" s="143"/>
      <c r="E1" s="143"/>
    </row>
    <row r="2" spans="1:5" ht="12.75" customHeight="1" x14ac:dyDescent="0.25">
      <c r="A2" s="144"/>
      <c r="B2" s="144"/>
      <c r="C2" s="144"/>
      <c r="D2" s="144"/>
      <c r="E2" s="144"/>
    </row>
    <row r="3" spans="1:5" ht="32.25" customHeight="1" x14ac:dyDescent="0.25">
      <c r="A3" s="198" t="s">
        <v>190</v>
      </c>
      <c r="B3" s="198" t="s">
        <v>191</v>
      </c>
      <c r="C3" s="198" t="s">
        <v>47</v>
      </c>
      <c r="D3" s="198" t="s">
        <v>192</v>
      </c>
      <c r="E3" s="198" t="s">
        <v>193</v>
      </c>
    </row>
    <row r="4" spans="1:5" ht="31.5" customHeight="1" x14ac:dyDescent="0.25">
      <c r="A4" s="69" t="s">
        <v>102</v>
      </c>
      <c r="B4" s="193" t="s">
        <v>103</v>
      </c>
      <c r="C4" s="194"/>
      <c r="D4" s="194"/>
      <c r="E4" s="194"/>
    </row>
    <row r="5" spans="1:5" ht="31.5" customHeight="1" x14ac:dyDescent="0.25">
      <c r="A5" s="70" t="s">
        <v>117</v>
      </c>
      <c r="B5" s="71" t="s">
        <v>118</v>
      </c>
      <c r="C5" s="195"/>
      <c r="D5" s="196"/>
      <c r="E5" s="197"/>
    </row>
    <row r="6" spans="1:5" ht="31.5" customHeight="1" x14ac:dyDescent="0.25">
      <c r="A6" s="66" t="s">
        <v>119</v>
      </c>
      <c r="B6" s="72" t="s">
        <v>120</v>
      </c>
      <c r="C6" s="113">
        <f t="shared" ref="C6:E6" si="0">C7</f>
        <v>2091179.5693808477</v>
      </c>
      <c r="D6" s="113">
        <f t="shared" si="0"/>
        <v>2040825.535868339</v>
      </c>
      <c r="E6" s="113">
        <f t="shared" si="0"/>
        <v>2050567.3900059725</v>
      </c>
    </row>
    <row r="7" spans="1:5" ht="22.5" customHeight="1" x14ac:dyDescent="0.25">
      <c r="A7" s="73">
        <v>11</v>
      </c>
      <c r="B7" s="74" t="s">
        <v>86</v>
      </c>
      <c r="C7" s="111">
        <f>C8+C12</f>
        <v>2091179.5693808477</v>
      </c>
      <c r="D7" s="111">
        <f t="shared" ref="D7:E7" si="1">D8+D12</f>
        <v>2040825.535868339</v>
      </c>
      <c r="E7" s="111">
        <f t="shared" si="1"/>
        <v>2050567.3900059725</v>
      </c>
    </row>
    <row r="8" spans="1:5" x14ac:dyDescent="0.25">
      <c r="A8" s="184">
        <v>3</v>
      </c>
      <c r="B8" s="185" t="s">
        <v>19</v>
      </c>
      <c r="C8" s="186">
        <f>SUM(C9:C11)-1</f>
        <v>2078570.9025814582</v>
      </c>
      <c r="D8" s="186">
        <f t="shared" ref="D8:E8" si="2">SUM(D9:D11)</f>
        <v>2032862.1673634613</v>
      </c>
      <c r="E8" s="186">
        <f t="shared" si="2"/>
        <v>2042604.0215010948</v>
      </c>
    </row>
    <row r="9" spans="1:5" ht="12.75" customHeight="1" x14ac:dyDescent="0.25">
      <c r="A9" s="75">
        <v>31</v>
      </c>
      <c r="B9" s="76" t="s">
        <v>121</v>
      </c>
      <c r="C9" s="114">
        <v>1608600.4379852675</v>
      </c>
      <c r="D9" s="115">
        <v>1582055.8763023426</v>
      </c>
      <c r="E9" s="115">
        <v>1588692.0167230736</v>
      </c>
    </row>
    <row r="10" spans="1:5" ht="12.75" customHeight="1" x14ac:dyDescent="0.25">
      <c r="A10" s="75">
        <v>32</v>
      </c>
      <c r="B10" s="76" t="s">
        <v>122</v>
      </c>
      <c r="C10" s="114">
        <v>468644.23651204456</v>
      </c>
      <c r="D10" s="115">
        <v>449479.06297697255</v>
      </c>
      <c r="E10" s="115">
        <v>452584.77669387485</v>
      </c>
    </row>
    <row r="11" spans="1:5" ht="12.75" customHeight="1" x14ac:dyDescent="0.25">
      <c r="A11" s="75">
        <v>34</v>
      </c>
      <c r="B11" s="76" t="s">
        <v>123</v>
      </c>
      <c r="C11" s="114">
        <v>1327.2280841462605</v>
      </c>
      <c r="D11" s="115">
        <v>1327.2280841462605</v>
      </c>
      <c r="E11" s="115">
        <v>1327.2280841462605</v>
      </c>
    </row>
    <row r="12" spans="1:5" s="191" customFormat="1" ht="12.75" customHeight="1" x14ac:dyDescent="0.25">
      <c r="A12" s="184">
        <v>4</v>
      </c>
      <c r="B12" s="188" t="s">
        <v>21</v>
      </c>
      <c r="C12" s="189">
        <f>C13</f>
        <v>12608.666799389475</v>
      </c>
      <c r="D12" s="189">
        <f t="shared" ref="D12:E12" si="3">D13</f>
        <v>7963.3685048775624</v>
      </c>
      <c r="E12" s="189">
        <f t="shared" si="3"/>
        <v>7963.3685048775624</v>
      </c>
    </row>
    <row r="13" spans="1:5" ht="12.75" customHeight="1" x14ac:dyDescent="0.25">
      <c r="A13" s="75">
        <v>42</v>
      </c>
      <c r="B13" s="76" t="s">
        <v>124</v>
      </c>
      <c r="C13" s="114">
        <v>12608.666799389475</v>
      </c>
      <c r="D13" s="115">
        <v>7963.3685048775624</v>
      </c>
      <c r="E13" s="115">
        <v>7963.3685048775624</v>
      </c>
    </row>
    <row r="14" spans="1:5" ht="31.5" customHeight="1" x14ac:dyDescent="0.25">
      <c r="A14" s="77" t="s">
        <v>125</v>
      </c>
      <c r="B14" s="78" t="s">
        <v>126</v>
      </c>
      <c r="C14" s="116">
        <f t="shared" ref="C14:E16" si="4">C15</f>
        <v>26544.56168292521</v>
      </c>
      <c r="D14" s="116">
        <f t="shared" si="4"/>
        <v>26544.56168292521</v>
      </c>
      <c r="E14" s="116">
        <f t="shared" si="4"/>
        <v>26544.56168292521</v>
      </c>
    </row>
    <row r="15" spans="1:5" ht="22.5" customHeight="1" x14ac:dyDescent="0.25">
      <c r="A15" s="73">
        <v>11</v>
      </c>
      <c r="B15" s="79" t="s">
        <v>86</v>
      </c>
      <c r="C15" s="111">
        <f>C16</f>
        <v>26544.56168292521</v>
      </c>
      <c r="D15" s="111">
        <f t="shared" si="4"/>
        <v>26544.56168292521</v>
      </c>
      <c r="E15" s="111">
        <f t="shared" si="4"/>
        <v>26544.56168292521</v>
      </c>
    </row>
    <row r="16" spans="1:5" s="191" customFormat="1" x14ac:dyDescent="0.25">
      <c r="A16" s="184">
        <v>3</v>
      </c>
      <c r="B16" s="192" t="s">
        <v>19</v>
      </c>
      <c r="C16" s="186">
        <f>C17</f>
        <v>26544.56168292521</v>
      </c>
      <c r="D16" s="186">
        <f t="shared" si="4"/>
        <v>26544.56168292521</v>
      </c>
      <c r="E16" s="186">
        <f t="shared" si="4"/>
        <v>26544.56168292521</v>
      </c>
    </row>
    <row r="17" spans="1:5" x14ac:dyDescent="0.25">
      <c r="A17" s="75">
        <v>32</v>
      </c>
      <c r="B17" s="76" t="s">
        <v>122</v>
      </c>
      <c r="C17" s="114">
        <v>26544.56168292521</v>
      </c>
      <c r="D17" s="115">
        <v>26544.56168292521</v>
      </c>
      <c r="E17" s="115">
        <v>26544.56168292521</v>
      </c>
    </row>
    <row r="18" spans="1:5" ht="31.5" customHeight="1" x14ac:dyDescent="0.25">
      <c r="A18" s="77" t="s">
        <v>127</v>
      </c>
      <c r="B18" s="78" t="s">
        <v>128</v>
      </c>
      <c r="C18" s="116">
        <f t="shared" ref="C18:E20" si="5">C19</f>
        <v>48576.547879753132</v>
      </c>
      <c r="D18" s="116">
        <f t="shared" si="5"/>
        <v>19244.807220120776</v>
      </c>
      <c r="E18" s="116">
        <f t="shared" si="5"/>
        <v>50301.944389143275</v>
      </c>
    </row>
    <row r="19" spans="1:5" ht="22.5" customHeight="1" x14ac:dyDescent="0.25">
      <c r="A19" s="73">
        <v>11</v>
      </c>
      <c r="B19" s="79" t="s">
        <v>86</v>
      </c>
      <c r="C19" s="111">
        <f>C20</f>
        <v>48576.547879753132</v>
      </c>
      <c r="D19" s="111">
        <f t="shared" si="5"/>
        <v>19244.807220120776</v>
      </c>
      <c r="E19" s="111">
        <f t="shared" si="5"/>
        <v>50301.944389143275</v>
      </c>
    </row>
    <row r="20" spans="1:5" s="191" customFormat="1" x14ac:dyDescent="0.25">
      <c r="A20" s="184">
        <v>4</v>
      </c>
      <c r="B20" s="192" t="s">
        <v>21</v>
      </c>
      <c r="C20" s="186">
        <f>C21</f>
        <v>48576.547879753132</v>
      </c>
      <c r="D20" s="186">
        <f t="shared" si="5"/>
        <v>19244.807220120776</v>
      </c>
      <c r="E20" s="186">
        <f t="shared" si="5"/>
        <v>50301.944389143275</v>
      </c>
    </row>
    <row r="21" spans="1:5" ht="12" customHeight="1" x14ac:dyDescent="0.25">
      <c r="A21" s="75">
        <v>42</v>
      </c>
      <c r="B21" s="76" t="s">
        <v>124</v>
      </c>
      <c r="C21" s="114">
        <v>48576.547879753132</v>
      </c>
      <c r="D21" s="115">
        <v>19244.807220120776</v>
      </c>
      <c r="E21" s="115">
        <v>50301.944389143275</v>
      </c>
    </row>
    <row r="22" spans="1:5" ht="31.5" customHeight="1" x14ac:dyDescent="0.25">
      <c r="A22" s="80" t="s">
        <v>129</v>
      </c>
      <c r="B22" s="81" t="s">
        <v>130</v>
      </c>
      <c r="C22" s="116">
        <f t="shared" ref="C22:E22" si="6">C23+C29</f>
        <v>221514.01944389142</v>
      </c>
      <c r="D22" s="116">
        <f t="shared" si="6"/>
        <v>0</v>
      </c>
      <c r="E22" s="116">
        <f t="shared" si="6"/>
        <v>0</v>
      </c>
    </row>
    <row r="23" spans="1:5" ht="22.5" customHeight="1" x14ac:dyDescent="0.25">
      <c r="A23" s="82">
        <v>12</v>
      </c>
      <c r="B23" s="83" t="s">
        <v>88</v>
      </c>
      <c r="C23" s="111">
        <f>C24+C27-1</f>
        <v>55377.59181100272</v>
      </c>
      <c r="D23" s="111">
        <f t="shared" ref="D23:E23" si="7">SUM(D25:D28)</f>
        <v>0</v>
      </c>
      <c r="E23" s="111">
        <f t="shared" si="7"/>
        <v>0</v>
      </c>
    </row>
    <row r="24" spans="1:5" s="191" customFormat="1" x14ac:dyDescent="0.25">
      <c r="A24" s="199">
        <v>3</v>
      </c>
      <c r="B24" s="200" t="s">
        <v>19</v>
      </c>
      <c r="C24" s="186">
        <f>SUM(C25:C26)</f>
        <v>54217.267237374741</v>
      </c>
      <c r="D24" s="187"/>
      <c r="E24" s="187"/>
    </row>
    <row r="25" spans="1:5" x14ac:dyDescent="0.25">
      <c r="A25" s="84">
        <v>31</v>
      </c>
      <c r="B25" s="85" t="s">
        <v>121</v>
      </c>
      <c r="C25" s="114">
        <v>40546.817970668257</v>
      </c>
      <c r="D25" s="117"/>
      <c r="E25" s="117"/>
    </row>
    <row r="26" spans="1:5" x14ac:dyDescent="0.25">
      <c r="A26" s="84">
        <v>32</v>
      </c>
      <c r="B26" s="85" t="s">
        <v>122</v>
      </c>
      <c r="C26" s="114">
        <v>13670.449266706482</v>
      </c>
      <c r="D26" s="117"/>
      <c r="E26" s="117"/>
    </row>
    <row r="27" spans="1:5" s="191" customFormat="1" x14ac:dyDescent="0.25">
      <c r="A27" s="201">
        <v>4</v>
      </c>
      <c r="B27" s="204" t="s">
        <v>21</v>
      </c>
      <c r="C27" s="189">
        <f>C28</f>
        <v>1161.324573627978</v>
      </c>
      <c r="D27" s="205"/>
      <c r="E27" s="205"/>
    </row>
    <row r="28" spans="1:5" x14ac:dyDescent="0.25">
      <c r="A28" s="84">
        <v>42</v>
      </c>
      <c r="B28" s="76" t="s">
        <v>124</v>
      </c>
      <c r="C28" s="114">
        <v>1161.324573627978</v>
      </c>
      <c r="D28" s="117"/>
      <c r="E28" s="117"/>
    </row>
    <row r="29" spans="1:5" ht="22.5" customHeight="1" x14ac:dyDescent="0.25">
      <c r="A29" s="86">
        <v>564</v>
      </c>
      <c r="B29" s="87" t="s">
        <v>83</v>
      </c>
      <c r="C29" s="112">
        <f>C30+C33</f>
        <v>166136.42763288869</v>
      </c>
      <c r="D29" s="112">
        <f t="shared" ref="D29:E29" si="8">SUM(D31:D34)</f>
        <v>0</v>
      </c>
      <c r="E29" s="112">
        <f t="shared" si="8"/>
        <v>0</v>
      </c>
    </row>
    <row r="30" spans="1:5" s="191" customFormat="1" x14ac:dyDescent="0.25">
      <c r="A30" s="201">
        <v>3</v>
      </c>
      <c r="B30" s="188" t="s">
        <v>19</v>
      </c>
      <c r="C30" s="202">
        <f>SUM(C31:C32)</f>
        <v>162652.45391200477</v>
      </c>
      <c r="D30" s="203"/>
      <c r="E30" s="203"/>
    </row>
    <row r="31" spans="1:5" x14ac:dyDescent="0.25">
      <c r="A31" s="84">
        <v>31</v>
      </c>
      <c r="B31" s="76" t="s">
        <v>121</v>
      </c>
      <c r="C31" s="114">
        <v>121640.45391200477</v>
      </c>
      <c r="D31" s="117"/>
      <c r="E31" s="117"/>
    </row>
    <row r="32" spans="1:5" x14ac:dyDescent="0.25">
      <c r="A32" s="84">
        <v>32</v>
      </c>
      <c r="B32" s="76" t="s">
        <v>122</v>
      </c>
      <c r="C32" s="114">
        <v>41012</v>
      </c>
      <c r="D32" s="117"/>
      <c r="E32" s="117"/>
    </row>
    <row r="33" spans="1:5" s="191" customFormat="1" x14ac:dyDescent="0.25">
      <c r="A33" s="201">
        <v>4</v>
      </c>
      <c r="B33" s="188" t="s">
        <v>21</v>
      </c>
      <c r="C33" s="189">
        <f>C34</f>
        <v>3483.9737208839342</v>
      </c>
      <c r="D33" s="205"/>
      <c r="E33" s="205"/>
    </row>
    <row r="34" spans="1:5" x14ac:dyDescent="0.25">
      <c r="A34" s="84">
        <v>42</v>
      </c>
      <c r="B34" s="76" t="s">
        <v>124</v>
      </c>
      <c r="C34" s="114">
        <v>3483.9737208839342</v>
      </c>
      <c r="D34" s="117"/>
      <c r="E34" s="117"/>
    </row>
    <row r="35" spans="1:5" ht="31.5" customHeight="1" x14ac:dyDescent="0.25">
      <c r="A35" s="88" t="s">
        <v>131</v>
      </c>
      <c r="B35" s="89" t="s">
        <v>132</v>
      </c>
      <c r="C35" s="116">
        <f t="shared" ref="C35:E35" si="9">C36+C42</f>
        <v>381298.88048311102</v>
      </c>
      <c r="D35" s="116">
        <f t="shared" si="9"/>
        <v>0</v>
      </c>
      <c r="E35" s="116">
        <f t="shared" si="9"/>
        <v>0</v>
      </c>
    </row>
    <row r="36" spans="1:5" ht="22.5" customHeight="1" x14ac:dyDescent="0.25">
      <c r="A36" s="86">
        <v>12</v>
      </c>
      <c r="B36" s="90" t="s">
        <v>88</v>
      </c>
      <c r="C36" s="112">
        <f>C37+C40</f>
        <v>57195.345809277322</v>
      </c>
      <c r="D36" s="112">
        <f t="shared" ref="D36:E36" si="10">SUM(D38:D41)</f>
        <v>0</v>
      </c>
      <c r="E36" s="112">
        <f t="shared" si="10"/>
        <v>0</v>
      </c>
    </row>
    <row r="37" spans="1:5" s="191" customFormat="1" x14ac:dyDescent="0.25">
      <c r="A37" s="201">
        <v>3</v>
      </c>
      <c r="B37" s="204" t="s">
        <v>19</v>
      </c>
      <c r="C37" s="202">
        <f>SUM(C38:C39)</f>
        <v>55314</v>
      </c>
      <c r="D37" s="203"/>
      <c r="E37" s="203"/>
    </row>
    <row r="38" spans="1:5" x14ac:dyDescent="0.25">
      <c r="A38" s="84">
        <v>31</v>
      </c>
      <c r="B38" s="85" t="s">
        <v>121</v>
      </c>
      <c r="C38" s="114">
        <v>40015</v>
      </c>
      <c r="D38" s="117"/>
      <c r="E38" s="117"/>
    </row>
    <row r="39" spans="1:5" x14ac:dyDescent="0.25">
      <c r="A39" s="84">
        <v>32</v>
      </c>
      <c r="B39" s="76" t="s">
        <v>122</v>
      </c>
      <c r="C39" s="114">
        <v>15299</v>
      </c>
      <c r="D39" s="117"/>
      <c r="E39" s="117"/>
    </row>
    <row r="40" spans="1:5" x14ac:dyDescent="0.25">
      <c r="A40" s="201">
        <v>4</v>
      </c>
      <c r="B40" s="188" t="s">
        <v>21</v>
      </c>
      <c r="C40" s="189">
        <f>C41</f>
        <v>1881.3458092773242</v>
      </c>
      <c r="D40" s="117"/>
      <c r="E40" s="117"/>
    </row>
    <row r="41" spans="1:5" x14ac:dyDescent="0.25">
      <c r="A41" s="84">
        <v>42</v>
      </c>
      <c r="B41" s="76" t="s">
        <v>124</v>
      </c>
      <c r="C41" s="114">
        <v>1881.3458092773242</v>
      </c>
      <c r="D41" s="117"/>
      <c r="E41" s="117"/>
    </row>
    <row r="42" spans="1:5" ht="22.5" customHeight="1" x14ac:dyDescent="0.25">
      <c r="A42" s="86">
        <v>561</v>
      </c>
      <c r="B42" s="87" t="s">
        <v>133</v>
      </c>
      <c r="C42" s="112">
        <f>C43+C46</f>
        <v>324103.5346738337</v>
      </c>
      <c r="D42" s="112">
        <f t="shared" ref="D42:E42" si="11">SUM(D44:D47)</f>
        <v>0</v>
      </c>
      <c r="E42" s="112">
        <f t="shared" si="11"/>
        <v>0</v>
      </c>
    </row>
    <row r="43" spans="1:5" s="191" customFormat="1" x14ac:dyDescent="0.25">
      <c r="A43" s="201">
        <v>3</v>
      </c>
      <c r="B43" s="188" t="s">
        <v>19</v>
      </c>
      <c r="C43" s="202">
        <f>SUM(C44:C45)</f>
        <v>313442.57508792885</v>
      </c>
      <c r="D43" s="203"/>
      <c r="E43" s="203"/>
    </row>
    <row r="44" spans="1:5" x14ac:dyDescent="0.25">
      <c r="A44" s="84">
        <v>31</v>
      </c>
      <c r="B44" s="76" t="s">
        <v>121</v>
      </c>
      <c r="C44" s="114">
        <v>226756</v>
      </c>
      <c r="D44" s="117"/>
      <c r="E44" s="117"/>
    </row>
    <row r="45" spans="1:5" x14ac:dyDescent="0.25">
      <c r="A45" s="84">
        <v>32</v>
      </c>
      <c r="B45" s="76" t="s">
        <v>122</v>
      </c>
      <c r="C45" s="114">
        <v>86686.575087928853</v>
      </c>
      <c r="D45" s="117"/>
      <c r="E45" s="117"/>
    </row>
    <row r="46" spans="1:5" x14ac:dyDescent="0.25">
      <c r="A46" s="201">
        <v>4</v>
      </c>
      <c r="B46" s="188" t="s">
        <v>21</v>
      </c>
      <c r="C46" s="189">
        <f>C47</f>
        <v>10660.959585904837</v>
      </c>
      <c r="D46" s="117"/>
      <c r="E46" s="117"/>
    </row>
    <row r="47" spans="1:5" x14ac:dyDescent="0.25">
      <c r="A47" s="84">
        <v>42</v>
      </c>
      <c r="B47" s="76" t="s">
        <v>124</v>
      </c>
      <c r="C47" s="114">
        <v>10660.959585904837</v>
      </c>
      <c r="D47" s="117"/>
      <c r="E47" s="117"/>
    </row>
    <row r="48" spans="1:5" ht="31.5" customHeight="1" x14ac:dyDescent="0.25">
      <c r="A48" s="80" t="s">
        <v>134</v>
      </c>
      <c r="B48" s="81" t="s">
        <v>135</v>
      </c>
      <c r="C48" s="116">
        <f t="shared" ref="C48:E48" si="12">C49+C55</f>
        <v>0</v>
      </c>
      <c r="D48" s="116">
        <f t="shared" si="12"/>
        <v>0</v>
      </c>
      <c r="E48" s="116">
        <f t="shared" si="12"/>
        <v>0</v>
      </c>
    </row>
    <row r="49" spans="1:5" ht="22.5" customHeight="1" x14ac:dyDescent="0.25">
      <c r="A49" s="86">
        <v>12</v>
      </c>
      <c r="B49" s="74" t="s">
        <v>88</v>
      </c>
      <c r="C49" s="112">
        <f>C50+C53</f>
        <v>0</v>
      </c>
      <c r="D49" s="112">
        <f t="shared" ref="D49:E49" si="13">SUM(D51:D54)</f>
        <v>0</v>
      </c>
      <c r="E49" s="112">
        <f t="shared" si="13"/>
        <v>0</v>
      </c>
    </row>
    <row r="50" spans="1:5" x14ac:dyDescent="0.25">
      <c r="A50" s="201">
        <v>3</v>
      </c>
      <c r="B50" s="185" t="s">
        <v>19</v>
      </c>
      <c r="C50" s="202">
        <f>SUM(C51:C52)</f>
        <v>0</v>
      </c>
      <c r="D50" s="112"/>
      <c r="E50" s="112"/>
    </row>
    <row r="51" spans="1:5" x14ac:dyDescent="0.25">
      <c r="A51" s="84">
        <v>31</v>
      </c>
      <c r="B51" s="91" t="s">
        <v>121</v>
      </c>
      <c r="C51" s="114"/>
      <c r="D51" s="117"/>
      <c r="E51" s="117"/>
    </row>
    <row r="52" spans="1:5" x14ac:dyDescent="0.25">
      <c r="A52" s="84">
        <v>32</v>
      </c>
      <c r="B52" s="76" t="s">
        <v>122</v>
      </c>
      <c r="C52" s="114"/>
      <c r="D52" s="117"/>
      <c r="E52" s="117"/>
    </row>
    <row r="53" spans="1:5" x14ac:dyDescent="0.25">
      <c r="A53" s="84">
        <v>4</v>
      </c>
      <c r="B53" s="188" t="s">
        <v>21</v>
      </c>
      <c r="C53" s="189">
        <f>C54</f>
        <v>0</v>
      </c>
      <c r="D53" s="117"/>
      <c r="E53" s="117"/>
    </row>
    <row r="54" spans="1:5" x14ac:dyDescent="0.25">
      <c r="A54" s="84">
        <v>42</v>
      </c>
      <c r="B54" s="76" t="s">
        <v>124</v>
      </c>
      <c r="C54" s="114"/>
      <c r="D54" s="117"/>
      <c r="E54" s="117"/>
    </row>
    <row r="55" spans="1:5" ht="22.5" customHeight="1" x14ac:dyDescent="0.25">
      <c r="A55" s="86">
        <v>563</v>
      </c>
      <c r="B55" s="87" t="s">
        <v>136</v>
      </c>
      <c r="C55" s="112">
        <f>C56+C59</f>
        <v>0</v>
      </c>
      <c r="D55" s="112">
        <f t="shared" ref="D55:E55" si="14">SUM(D57:D60)</f>
        <v>0</v>
      </c>
      <c r="E55" s="112">
        <f t="shared" si="14"/>
        <v>0</v>
      </c>
    </row>
    <row r="56" spans="1:5" x14ac:dyDescent="0.25">
      <c r="A56" s="201">
        <v>3</v>
      </c>
      <c r="B56" s="188" t="s">
        <v>19</v>
      </c>
      <c r="C56" s="202">
        <f>SUM(C57:C58)</f>
        <v>0</v>
      </c>
      <c r="D56" s="112"/>
      <c r="E56" s="112"/>
    </row>
    <row r="57" spans="1:5" x14ac:dyDescent="0.25">
      <c r="A57" s="84">
        <v>31</v>
      </c>
      <c r="B57" s="76" t="s">
        <v>121</v>
      </c>
      <c r="C57" s="114"/>
      <c r="D57" s="117"/>
      <c r="E57" s="117"/>
    </row>
    <row r="58" spans="1:5" x14ac:dyDescent="0.25">
      <c r="A58" s="84">
        <v>32</v>
      </c>
      <c r="B58" s="76" t="s">
        <v>122</v>
      </c>
      <c r="C58" s="114"/>
      <c r="D58" s="117"/>
      <c r="E58" s="117"/>
    </row>
    <row r="59" spans="1:5" x14ac:dyDescent="0.25">
      <c r="A59" s="84">
        <v>4</v>
      </c>
      <c r="B59" s="188" t="s">
        <v>21</v>
      </c>
      <c r="C59" s="189">
        <f>C60</f>
        <v>0</v>
      </c>
      <c r="D59" s="117"/>
      <c r="E59" s="117"/>
    </row>
    <row r="60" spans="1:5" x14ac:dyDescent="0.25">
      <c r="A60" s="84">
        <v>42</v>
      </c>
      <c r="B60" s="76" t="s">
        <v>124</v>
      </c>
      <c r="C60" s="114"/>
      <c r="D60" s="117"/>
      <c r="E60" s="117"/>
    </row>
    <row r="61" spans="1:5" ht="31.5" customHeight="1" x14ac:dyDescent="0.25">
      <c r="A61" s="80" t="s">
        <v>137</v>
      </c>
      <c r="B61" s="92" t="s">
        <v>138</v>
      </c>
      <c r="C61" s="116">
        <f t="shared" ref="C61:E61" si="15">C62</f>
        <v>94466.225960581316</v>
      </c>
      <c r="D61" s="116">
        <f t="shared" si="15"/>
        <v>0</v>
      </c>
      <c r="E61" s="116">
        <f t="shared" si="15"/>
        <v>0</v>
      </c>
    </row>
    <row r="62" spans="1:5" ht="22.5" customHeight="1" x14ac:dyDescent="0.25">
      <c r="A62" s="86">
        <v>575</v>
      </c>
      <c r="B62" s="74" t="s">
        <v>84</v>
      </c>
      <c r="C62" s="112">
        <f>C63+C66</f>
        <v>94466.225960581316</v>
      </c>
      <c r="D62" s="112">
        <f t="shared" ref="D62:E62" si="16">SUM(D64:D67)</f>
        <v>0</v>
      </c>
      <c r="E62" s="112">
        <f t="shared" si="16"/>
        <v>0</v>
      </c>
    </row>
    <row r="63" spans="1:5" s="191" customFormat="1" x14ac:dyDescent="0.25">
      <c r="A63" s="201">
        <v>3</v>
      </c>
      <c r="B63" s="185" t="s">
        <v>19</v>
      </c>
      <c r="C63" s="202">
        <f>SUM(C64:C65)</f>
        <v>93776.067356825268</v>
      </c>
      <c r="D63" s="203"/>
      <c r="E63" s="203"/>
    </row>
    <row r="64" spans="1:5" x14ac:dyDescent="0.25">
      <c r="A64" s="84">
        <v>31</v>
      </c>
      <c r="B64" s="91" t="s">
        <v>121</v>
      </c>
      <c r="C64" s="114">
        <v>65565.067356825268</v>
      </c>
      <c r="D64" s="117"/>
      <c r="E64" s="117"/>
    </row>
    <row r="65" spans="1:5" x14ac:dyDescent="0.25">
      <c r="A65" s="84">
        <v>32</v>
      </c>
      <c r="B65" s="76" t="s">
        <v>122</v>
      </c>
      <c r="C65" s="114">
        <v>28211</v>
      </c>
      <c r="D65" s="117"/>
      <c r="E65" s="117"/>
    </row>
    <row r="66" spans="1:5" s="191" customFormat="1" x14ac:dyDescent="0.25">
      <c r="A66" s="201">
        <v>4</v>
      </c>
      <c r="B66" s="188" t="s">
        <v>21</v>
      </c>
      <c r="C66" s="189">
        <f>C67</f>
        <v>690.15860375605541</v>
      </c>
      <c r="D66" s="205"/>
      <c r="E66" s="205"/>
    </row>
    <row r="67" spans="1:5" x14ac:dyDescent="0.25">
      <c r="A67" s="84">
        <v>42</v>
      </c>
      <c r="B67" s="76" t="s">
        <v>124</v>
      </c>
      <c r="C67" s="114">
        <v>690.15860375605541</v>
      </c>
      <c r="D67" s="117"/>
      <c r="E67" s="117"/>
    </row>
    <row r="68" spans="1:5" ht="31.5" customHeight="1" x14ac:dyDescent="0.25">
      <c r="A68" s="88" t="s">
        <v>139</v>
      </c>
      <c r="B68" s="89" t="s">
        <v>140</v>
      </c>
      <c r="C68" s="116">
        <f t="shared" ref="C68:E68" si="17">C69+C73</f>
        <v>85871.748556639461</v>
      </c>
      <c r="D68" s="116">
        <f t="shared" si="17"/>
        <v>0</v>
      </c>
      <c r="E68" s="116">
        <f t="shared" si="17"/>
        <v>0</v>
      </c>
    </row>
    <row r="69" spans="1:5" ht="22.5" customHeight="1" x14ac:dyDescent="0.25">
      <c r="A69" s="86">
        <v>12</v>
      </c>
      <c r="B69" s="90" t="s">
        <v>88</v>
      </c>
      <c r="C69" s="112">
        <f>C70</f>
        <v>12880.748556639457</v>
      </c>
      <c r="D69" s="112">
        <f t="shared" ref="D69:E69" si="18">SUM(D71:D72)</f>
        <v>0</v>
      </c>
      <c r="E69" s="112">
        <f t="shared" si="18"/>
        <v>0</v>
      </c>
    </row>
    <row r="70" spans="1:5" s="191" customFormat="1" x14ac:dyDescent="0.25">
      <c r="A70" s="201">
        <v>3</v>
      </c>
      <c r="B70" s="204" t="s">
        <v>19</v>
      </c>
      <c r="C70" s="202">
        <f>SUM(C71:C72)</f>
        <v>12880.748556639457</v>
      </c>
      <c r="D70" s="203"/>
      <c r="E70" s="203"/>
    </row>
    <row r="71" spans="1:5" x14ac:dyDescent="0.25">
      <c r="A71" s="84">
        <v>31</v>
      </c>
      <c r="B71" s="76" t="s">
        <v>121</v>
      </c>
      <c r="C71" s="114">
        <v>7804.1011347800104</v>
      </c>
      <c r="D71" s="117"/>
      <c r="E71" s="117"/>
    </row>
    <row r="72" spans="1:5" x14ac:dyDescent="0.25">
      <c r="A72" s="84">
        <v>32</v>
      </c>
      <c r="B72" s="76" t="s">
        <v>122</v>
      </c>
      <c r="C72" s="114">
        <v>5076.6474218594458</v>
      </c>
      <c r="D72" s="117"/>
      <c r="E72" s="117"/>
    </row>
    <row r="73" spans="1:5" ht="22.5" customHeight="1" x14ac:dyDescent="0.25">
      <c r="A73" s="86">
        <v>563</v>
      </c>
      <c r="B73" s="87" t="s">
        <v>136</v>
      </c>
      <c r="C73" s="112">
        <f>C74</f>
        <v>72991</v>
      </c>
      <c r="D73" s="112">
        <f t="shared" ref="D73:E73" si="19">SUM(D75:D76)</f>
        <v>0</v>
      </c>
      <c r="E73" s="112">
        <f t="shared" si="19"/>
        <v>0</v>
      </c>
    </row>
    <row r="74" spans="1:5" s="191" customFormat="1" x14ac:dyDescent="0.25">
      <c r="A74" s="201">
        <v>3</v>
      </c>
      <c r="B74" s="188" t="s">
        <v>19</v>
      </c>
      <c r="C74" s="202">
        <f>SUM(C75:C76)</f>
        <v>72991</v>
      </c>
      <c r="D74" s="203"/>
      <c r="E74" s="203"/>
    </row>
    <row r="75" spans="1:5" x14ac:dyDescent="0.25">
      <c r="A75" s="84">
        <v>31</v>
      </c>
      <c r="B75" s="76" t="s">
        <v>121</v>
      </c>
      <c r="C75" s="114">
        <v>44224</v>
      </c>
      <c r="D75" s="117"/>
      <c r="E75" s="117"/>
    </row>
    <row r="76" spans="1:5" x14ac:dyDescent="0.25">
      <c r="A76" s="84">
        <v>32</v>
      </c>
      <c r="B76" s="76" t="s">
        <v>122</v>
      </c>
      <c r="C76" s="114">
        <v>28767</v>
      </c>
      <c r="D76" s="117"/>
      <c r="E76" s="117"/>
    </row>
    <row r="77" spans="1:5" ht="31.5" customHeight="1" x14ac:dyDescent="0.25">
      <c r="A77" s="88" t="s">
        <v>141</v>
      </c>
      <c r="B77" s="89" t="s">
        <v>142</v>
      </c>
      <c r="C77" s="118">
        <f>C78+C81</f>
        <v>1990.8421262193908</v>
      </c>
      <c r="D77" s="118">
        <f>D78+D81</f>
        <v>0</v>
      </c>
      <c r="E77" s="118">
        <f>E78+E81</f>
        <v>0</v>
      </c>
    </row>
    <row r="78" spans="1:5" ht="22.5" customHeight="1" x14ac:dyDescent="0.25">
      <c r="A78" s="86">
        <v>12</v>
      </c>
      <c r="B78" s="90" t="s">
        <v>88</v>
      </c>
      <c r="C78" s="112">
        <f>C79</f>
        <v>298.62631893290859</v>
      </c>
      <c r="D78" s="112">
        <f>SUM(D80:D80)</f>
        <v>0</v>
      </c>
      <c r="E78" s="112">
        <f>SUM(E80:E80)</f>
        <v>0</v>
      </c>
    </row>
    <row r="79" spans="1:5" s="191" customFormat="1" x14ac:dyDescent="0.25">
      <c r="A79" s="201">
        <v>3</v>
      </c>
      <c r="B79" s="204" t="s">
        <v>19</v>
      </c>
      <c r="C79" s="202">
        <f>C80</f>
        <v>298.62631893290859</v>
      </c>
      <c r="D79" s="203"/>
      <c r="E79" s="203"/>
    </row>
    <row r="80" spans="1:5" x14ac:dyDescent="0.25">
      <c r="A80" s="84">
        <v>32</v>
      </c>
      <c r="B80" s="76" t="s">
        <v>122</v>
      </c>
      <c r="C80" s="119">
        <v>298.62631893290859</v>
      </c>
      <c r="D80" s="117"/>
      <c r="E80" s="117"/>
    </row>
    <row r="81" spans="1:5" ht="22.5" customHeight="1" x14ac:dyDescent="0.25">
      <c r="A81" s="86">
        <v>563</v>
      </c>
      <c r="B81" s="87" t="s">
        <v>136</v>
      </c>
      <c r="C81" s="112">
        <f>C82</f>
        <v>1692.2158072864822</v>
      </c>
      <c r="D81" s="112">
        <f>SUM(D83:D83)</f>
        <v>0</v>
      </c>
      <c r="E81" s="112">
        <f>SUM(E83:E83)</f>
        <v>0</v>
      </c>
    </row>
    <row r="82" spans="1:5" s="191" customFormat="1" x14ac:dyDescent="0.25">
      <c r="A82" s="201">
        <v>3</v>
      </c>
      <c r="B82" s="188" t="s">
        <v>19</v>
      </c>
      <c r="C82" s="202">
        <f>C83</f>
        <v>1692.2158072864822</v>
      </c>
      <c r="D82" s="203"/>
      <c r="E82" s="203"/>
    </row>
    <row r="83" spans="1:5" x14ac:dyDescent="0.25">
      <c r="A83" s="84">
        <v>32</v>
      </c>
      <c r="B83" s="76" t="s">
        <v>122</v>
      </c>
      <c r="C83" s="119">
        <v>1692.2158072864822</v>
      </c>
      <c r="D83" s="117"/>
      <c r="E83" s="117"/>
    </row>
    <row r="84" spans="1:5" ht="31.5" customHeight="1" x14ac:dyDescent="0.25">
      <c r="A84" s="93" t="s">
        <v>143</v>
      </c>
      <c r="B84" s="94" t="s">
        <v>144</v>
      </c>
      <c r="C84" s="118">
        <f t="shared" ref="C84:E84" si="20">C85</f>
        <v>79190.396376667341</v>
      </c>
      <c r="D84" s="118">
        <f t="shared" si="20"/>
        <v>0</v>
      </c>
      <c r="E84" s="118">
        <f t="shared" si="20"/>
        <v>0</v>
      </c>
    </row>
    <row r="85" spans="1:5" ht="22.5" customHeight="1" x14ac:dyDescent="0.25">
      <c r="A85" s="86">
        <v>575</v>
      </c>
      <c r="B85" s="74" t="s">
        <v>84</v>
      </c>
      <c r="C85" s="112">
        <f>C86+C89+1</f>
        <v>79190.396376667341</v>
      </c>
      <c r="D85" s="112">
        <f t="shared" ref="D85:E85" si="21">SUM(D87:D90)</f>
        <v>0</v>
      </c>
      <c r="E85" s="112">
        <f t="shared" si="21"/>
        <v>0</v>
      </c>
    </row>
    <row r="86" spans="1:5" x14ac:dyDescent="0.25">
      <c r="A86" s="201">
        <v>3</v>
      </c>
      <c r="B86" s="185" t="s">
        <v>19</v>
      </c>
      <c r="C86" s="202">
        <f>SUM(C87:C88)</f>
        <v>78618.688300484442</v>
      </c>
      <c r="D86" s="112"/>
      <c r="E86" s="112"/>
    </row>
    <row r="87" spans="1:5" x14ac:dyDescent="0.25">
      <c r="A87" s="84">
        <v>31</v>
      </c>
      <c r="B87" s="91" t="s">
        <v>121</v>
      </c>
      <c r="C87" s="119">
        <v>55212.688300484442</v>
      </c>
      <c r="D87" s="117"/>
      <c r="E87" s="117"/>
    </row>
    <row r="88" spans="1:5" x14ac:dyDescent="0.25">
      <c r="A88" s="84">
        <v>32</v>
      </c>
      <c r="B88" s="76" t="s">
        <v>122</v>
      </c>
      <c r="C88" s="119">
        <v>23406</v>
      </c>
      <c r="D88" s="117"/>
      <c r="E88" s="117"/>
    </row>
    <row r="89" spans="1:5" s="191" customFormat="1" x14ac:dyDescent="0.25">
      <c r="A89" s="201">
        <v>4</v>
      </c>
      <c r="B89" s="188" t="s">
        <v>21</v>
      </c>
      <c r="C89" s="207">
        <f>C90</f>
        <v>570.708076182892</v>
      </c>
      <c r="D89" s="205"/>
      <c r="E89" s="205"/>
    </row>
    <row r="90" spans="1:5" x14ac:dyDescent="0.25">
      <c r="A90" s="84">
        <v>42</v>
      </c>
      <c r="B90" s="76" t="s">
        <v>124</v>
      </c>
      <c r="C90" s="119">
        <v>570.708076182892</v>
      </c>
      <c r="D90" s="117"/>
      <c r="E90" s="117"/>
    </row>
    <row r="91" spans="1:5" ht="31.5" customHeight="1" x14ac:dyDescent="0.25">
      <c r="A91" s="93" t="s">
        <v>145</v>
      </c>
      <c r="B91" s="94" t="s">
        <v>146</v>
      </c>
      <c r="C91" s="118">
        <f t="shared" ref="C91:E91" si="22">C92+C97</f>
        <v>26279.116066095958</v>
      </c>
      <c r="D91" s="118">
        <f t="shared" si="22"/>
        <v>0</v>
      </c>
      <c r="E91" s="118">
        <f t="shared" si="22"/>
        <v>0</v>
      </c>
    </row>
    <row r="92" spans="1:5" ht="22.5" customHeight="1" x14ac:dyDescent="0.25">
      <c r="A92" s="86">
        <v>12</v>
      </c>
      <c r="B92" s="87" t="s">
        <v>88</v>
      </c>
      <c r="C92" s="112">
        <f>C93+C95</f>
        <v>9986.0641051164639</v>
      </c>
      <c r="D92" s="112">
        <f t="shared" ref="D92:E92" si="23">SUM(D94:D96)</f>
        <v>0</v>
      </c>
      <c r="E92" s="112">
        <f t="shared" si="23"/>
        <v>0</v>
      </c>
    </row>
    <row r="93" spans="1:5" s="191" customFormat="1" x14ac:dyDescent="0.25">
      <c r="A93" s="201">
        <v>3</v>
      </c>
      <c r="B93" s="188" t="s">
        <v>19</v>
      </c>
      <c r="C93" s="202">
        <f>C94</f>
        <v>8725.1974251775173</v>
      </c>
      <c r="D93" s="203"/>
      <c r="E93" s="203"/>
    </row>
    <row r="94" spans="1:5" x14ac:dyDescent="0.25">
      <c r="A94" s="84">
        <v>32</v>
      </c>
      <c r="B94" s="76" t="s">
        <v>122</v>
      </c>
      <c r="C94" s="119">
        <v>8725.1974251775173</v>
      </c>
      <c r="D94" s="117"/>
      <c r="E94" s="117"/>
    </row>
    <row r="95" spans="1:5" s="191" customFormat="1" x14ac:dyDescent="0.25">
      <c r="A95" s="201">
        <v>4</v>
      </c>
      <c r="B95" s="188" t="s">
        <v>21</v>
      </c>
      <c r="C95" s="207">
        <f>C96</f>
        <v>1260.8666799389475</v>
      </c>
      <c r="D95" s="205"/>
      <c r="E95" s="205"/>
    </row>
    <row r="96" spans="1:5" x14ac:dyDescent="0.25">
      <c r="A96" s="84">
        <v>42</v>
      </c>
      <c r="B96" s="76" t="s">
        <v>124</v>
      </c>
      <c r="C96" s="119">
        <v>1260.8666799389475</v>
      </c>
      <c r="D96" s="117"/>
      <c r="E96" s="117"/>
    </row>
    <row r="97" spans="1:5" ht="22.5" customHeight="1" x14ac:dyDescent="0.25">
      <c r="A97" s="86">
        <v>559</v>
      </c>
      <c r="B97" s="87" t="s">
        <v>80</v>
      </c>
      <c r="C97" s="112">
        <f>C98+C100</f>
        <v>16293.051960979494</v>
      </c>
      <c r="D97" s="112">
        <f t="shared" ref="D97:E97" si="24">SUM(D99:D101)</f>
        <v>0</v>
      </c>
      <c r="E97" s="112">
        <f t="shared" si="24"/>
        <v>0</v>
      </c>
    </row>
    <row r="98" spans="1:5" s="191" customFormat="1" x14ac:dyDescent="0.25">
      <c r="A98" s="201">
        <v>3</v>
      </c>
      <c r="B98" s="188" t="s">
        <v>19</v>
      </c>
      <c r="C98" s="202">
        <f>C99</f>
        <v>14235.848430552789</v>
      </c>
      <c r="D98" s="203"/>
      <c r="E98" s="203"/>
    </row>
    <row r="99" spans="1:5" x14ac:dyDescent="0.25">
      <c r="A99" s="84">
        <v>32</v>
      </c>
      <c r="B99" s="76" t="s">
        <v>122</v>
      </c>
      <c r="C99" s="119">
        <v>14235.848430552789</v>
      </c>
      <c r="D99" s="117"/>
      <c r="E99" s="117"/>
    </row>
    <row r="100" spans="1:5" s="191" customFormat="1" x14ac:dyDescent="0.25">
      <c r="A100" s="201">
        <v>4</v>
      </c>
      <c r="B100" s="188" t="s">
        <v>21</v>
      </c>
      <c r="C100" s="207">
        <f>C101</f>
        <v>2057.2035304267038</v>
      </c>
      <c r="D100" s="205"/>
      <c r="E100" s="205"/>
    </row>
    <row r="101" spans="1:5" x14ac:dyDescent="0.25">
      <c r="A101" s="84">
        <v>42</v>
      </c>
      <c r="B101" s="76" t="s">
        <v>124</v>
      </c>
      <c r="C101" s="119">
        <v>2057.2035304267038</v>
      </c>
      <c r="D101" s="117"/>
      <c r="E101" s="117"/>
    </row>
    <row r="102" spans="1:5" s="95" customFormat="1" ht="31.5" customHeight="1" x14ac:dyDescent="0.25">
      <c r="A102" s="93" t="s">
        <v>147</v>
      </c>
      <c r="B102" s="94" t="s">
        <v>148</v>
      </c>
      <c r="C102" s="118">
        <f t="shared" ref="C102:E102" si="25">C103+C109</f>
        <v>70479.021965624794</v>
      </c>
      <c r="D102" s="118">
        <f t="shared" si="25"/>
        <v>0</v>
      </c>
      <c r="E102" s="118">
        <f t="shared" si="25"/>
        <v>0</v>
      </c>
    </row>
    <row r="103" spans="1:5" s="95" customFormat="1" ht="22.5" customHeight="1" x14ac:dyDescent="0.25">
      <c r="A103" s="86">
        <v>12</v>
      </c>
      <c r="B103" s="90" t="s">
        <v>88</v>
      </c>
      <c r="C103" s="112">
        <f>C104+C107</f>
        <v>10572.326099940274</v>
      </c>
      <c r="D103" s="112">
        <f t="shared" ref="D103:E103" si="26">SUM(D105:D108)</f>
        <v>0</v>
      </c>
      <c r="E103" s="112">
        <f t="shared" si="26"/>
        <v>0</v>
      </c>
    </row>
    <row r="104" spans="1:5" s="206" customFormat="1" x14ac:dyDescent="0.25">
      <c r="A104" s="201">
        <v>3</v>
      </c>
      <c r="B104" s="204" t="s">
        <v>19</v>
      </c>
      <c r="C104" s="202">
        <f>SUM(B105:C106)</f>
        <v>10393.150308580529</v>
      </c>
      <c r="D104" s="203"/>
      <c r="E104" s="203"/>
    </row>
    <row r="105" spans="1:5" s="95" customFormat="1" x14ac:dyDescent="0.25">
      <c r="A105" s="84">
        <v>31</v>
      </c>
      <c r="B105" s="85" t="s">
        <v>121</v>
      </c>
      <c r="C105" s="119">
        <v>7078</v>
      </c>
      <c r="D105" s="120"/>
      <c r="E105" s="120"/>
    </row>
    <row r="106" spans="1:5" s="95" customFormat="1" x14ac:dyDescent="0.25">
      <c r="A106" s="84">
        <v>32</v>
      </c>
      <c r="B106" s="76" t="s">
        <v>122</v>
      </c>
      <c r="C106" s="119">
        <v>3315.1503085805289</v>
      </c>
      <c r="D106" s="120"/>
      <c r="E106" s="120"/>
    </row>
    <row r="107" spans="1:5" s="206" customFormat="1" x14ac:dyDescent="0.25">
      <c r="A107" s="201">
        <v>4</v>
      </c>
      <c r="B107" s="188" t="s">
        <v>21</v>
      </c>
      <c r="C107" s="207">
        <f>C108</f>
        <v>179.17579135974515</v>
      </c>
      <c r="D107" s="208"/>
      <c r="E107" s="208"/>
    </row>
    <row r="108" spans="1:5" s="95" customFormat="1" x14ac:dyDescent="0.25">
      <c r="A108" s="84">
        <v>42</v>
      </c>
      <c r="B108" s="76" t="s">
        <v>124</v>
      </c>
      <c r="C108" s="119">
        <v>179.17579135974515</v>
      </c>
      <c r="D108" s="120"/>
      <c r="E108" s="120"/>
    </row>
    <row r="109" spans="1:5" s="95" customFormat="1" ht="22.5" customHeight="1" x14ac:dyDescent="0.25">
      <c r="A109" s="86">
        <v>561</v>
      </c>
      <c r="B109" s="87" t="s">
        <v>133</v>
      </c>
      <c r="C109" s="112">
        <f>C110+C113-1</f>
        <v>59906.695865684524</v>
      </c>
      <c r="D109" s="112">
        <f t="shared" ref="D109:E109" si="27">SUM(D111:D114)</f>
        <v>0</v>
      </c>
      <c r="E109" s="112">
        <f t="shared" si="27"/>
        <v>0</v>
      </c>
    </row>
    <row r="110" spans="1:5" s="206" customFormat="1" x14ac:dyDescent="0.25">
      <c r="A110" s="201">
        <v>3</v>
      </c>
      <c r="B110" s="188" t="s">
        <v>19</v>
      </c>
      <c r="C110" s="202">
        <f>SUM(B111:C112)+1</f>
        <v>58892.366381312633</v>
      </c>
      <c r="D110" s="203"/>
      <c r="E110" s="203"/>
    </row>
    <row r="111" spans="1:5" s="95" customFormat="1" x14ac:dyDescent="0.25">
      <c r="A111" s="84">
        <v>31</v>
      </c>
      <c r="B111" s="76" t="s">
        <v>121</v>
      </c>
      <c r="C111" s="119">
        <v>40105.514632689628</v>
      </c>
      <c r="D111" s="120"/>
      <c r="E111" s="120"/>
    </row>
    <row r="112" spans="1:5" s="95" customFormat="1" x14ac:dyDescent="0.25">
      <c r="A112" s="84">
        <v>32</v>
      </c>
      <c r="B112" s="76" t="s">
        <v>122</v>
      </c>
      <c r="C112" s="119">
        <v>18785.851748623001</v>
      </c>
      <c r="D112" s="120"/>
      <c r="E112" s="120"/>
    </row>
    <row r="113" spans="1:5" s="206" customFormat="1" x14ac:dyDescent="0.25">
      <c r="A113" s="201">
        <v>4</v>
      </c>
      <c r="B113" s="188" t="s">
        <v>21</v>
      </c>
      <c r="C113" s="207">
        <f>C114</f>
        <v>1015.3294843718892</v>
      </c>
      <c r="D113" s="208"/>
      <c r="E113" s="208"/>
    </row>
    <row r="114" spans="1:5" x14ac:dyDescent="0.25">
      <c r="A114" s="84">
        <v>42</v>
      </c>
      <c r="B114" s="76" t="s">
        <v>124</v>
      </c>
      <c r="C114" s="119">
        <v>1015.3294843718892</v>
      </c>
      <c r="D114" s="117"/>
      <c r="E114" s="117"/>
    </row>
    <row r="115" spans="1:5" ht="31.5" customHeight="1" x14ac:dyDescent="0.25">
      <c r="A115" s="93" t="s">
        <v>149</v>
      </c>
      <c r="B115" s="94" t="s">
        <v>150</v>
      </c>
      <c r="C115" s="116">
        <f t="shared" ref="C115:E115" si="28">C116</f>
        <v>47889.043732165374</v>
      </c>
      <c r="D115" s="116">
        <f t="shared" si="28"/>
        <v>0</v>
      </c>
      <c r="E115" s="116">
        <f t="shared" si="28"/>
        <v>0</v>
      </c>
    </row>
    <row r="116" spans="1:5" ht="22.5" customHeight="1" x14ac:dyDescent="0.25">
      <c r="A116" s="86">
        <v>575</v>
      </c>
      <c r="B116" s="74" t="s">
        <v>84</v>
      </c>
      <c r="C116" s="112">
        <f>C117+C120</f>
        <v>47889.043732165374</v>
      </c>
      <c r="D116" s="112">
        <f t="shared" ref="D116:E116" si="29">SUM(D118:D121)</f>
        <v>0</v>
      </c>
      <c r="E116" s="112">
        <f t="shared" si="29"/>
        <v>0</v>
      </c>
    </row>
    <row r="117" spans="1:5" s="191" customFormat="1" x14ac:dyDescent="0.25">
      <c r="A117" s="201">
        <v>3</v>
      </c>
      <c r="B117" s="185" t="s">
        <v>19</v>
      </c>
      <c r="C117" s="202">
        <f>SUM(C118:C119)</f>
        <v>47530.69214944588</v>
      </c>
      <c r="D117" s="203"/>
      <c r="E117" s="203"/>
    </row>
    <row r="118" spans="1:5" x14ac:dyDescent="0.25">
      <c r="A118" s="84">
        <v>31</v>
      </c>
      <c r="B118" s="91" t="s">
        <v>121</v>
      </c>
      <c r="C118" s="114">
        <v>33180.702103656513</v>
      </c>
      <c r="D118" s="117"/>
      <c r="E118" s="117"/>
    </row>
    <row r="119" spans="1:5" x14ac:dyDescent="0.25">
      <c r="A119" s="84">
        <v>32</v>
      </c>
      <c r="B119" s="76" t="s">
        <v>122</v>
      </c>
      <c r="C119" s="114">
        <v>14349.990045789367</v>
      </c>
      <c r="D119" s="117"/>
      <c r="E119" s="117"/>
    </row>
    <row r="120" spans="1:5" s="191" customFormat="1" x14ac:dyDescent="0.25">
      <c r="A120" s="201">
        <v>4</v>
      </c>
      <c r="B120" s="188" t="s">
        <v>21</v>
      </c>
      <c r="C120" s="189">
        <f>C121</f>
        <v>358.35158271949035</v>
      </c>
      <c r="D120" s="205"/>
      <c r="E120" s="205"/>
    </row>
    <row r="121" spans="1:5" x14ac:dyDescent="0.25">
      <c r="A121" s="84">
        <v>42</v>
      </c>
      <c r="B121" s="76" t="s">
        <v>124</v>
      </c>
      <c r="C121" s="114">
        <v>358.35158271949035</v>
      </c>
      <c r="D121" s="117"/>
      <c r="E121" s="117"/>
    </row>
    <row r="122" spans="1:5" ht="31.5" customHeight="1" x14ac:dyDescent="0.25">
      <c r="A122" s="93" t="s">
        <v>151</v>
      </c>
      <c r="B122" s="94" t="s">
        <v>152</v>
      </c>
      <c r="C122" s="116">
        <f t="shared" ref="C122:E122" si="30">C123+C126</f>
        <v>26543.877430486427</v>
      </c>
      <c r="D122" s="116">
        <f t="shared" si="30"/>
        <v>0</v>
      </c>
      <c r="E122" s="116">
        <f t="shared" si="30"/>
        <v>0</v>
      </c>
    </row>
    <row r="123" spans="1:5" ht="22.5" customHeight="1" x14ac:dyDescent="0.25">
      <c r="A123" s="86">
        <v>12</v>
      </c>
      <c r="B123" s="87" t="s">
        <v>88</v>
      </c>
      <c r="C123" s="112">
        <f>C124</f>
        <v>3981</v>
      </c>
      <c r="D123" s="112">
        <f t="shared" ref="D123:E123" si="31">D125</f>
        <v>0</v>
      </c>
      <c r="E123" s="112">
        <f t="shared" si="31"/>
        <v>0</v>
      </c>
    </row>
    <row r="124" spans="1:5" s="191" customFormat="1" x14ac:dyDescent="0.25">
      <c r="A124" s="201">
        <v>3</v>
      </c>
      <c r="B124" s="188" t="s">
        <v>19</v>
      </c>
      <c r="C124" s="202">
        <f>C125</f>
        <v>3981</v>
      </c>
      <c r="D124" s="203"/>
      <c r="E124" s="203"/>
    </row>
    <row r="125" spans="1:5" x14ac:dyDescent="0.25">
      <c r="A125" s="84">
        <v>32</v>
      </c>
      <c r="B125" s="76" t="s">
        <v>122</v>
      </c>
      <c r="C125" s="114">
        <v>3981</v>
      </c>
      <c r="D125" s="117"/>
      <c r="E125" s="117"/>
    </row>
    <row r="126" spans="1:5" ht="22.5" customHeight="1" x14ac:dyDescent="0.25">
      <c r="A126" s="86">
        <v>559</v>
      </c>
      <c r="B126" s="87" t="s">
        <v>80</v>
      </c>
      <c r="C126" s="112">
        <f>C127</f>
        <v>22562.877430486427</v>
      </c>
      <c r="D126" s="112">
        <f t="shared" ref="D126:E126" si="32">D128</f>
        <v>0</v>
      </c>
      <c r="E126" s="112">
        <f t="shared" si="32"/>
        <v>0</v>
      </c>
    </row>
    <row r="127" spans="1:5" s="191" customFormat="1" x14ac:dyDescent="0.25">
      <c r="A127" s="201">
        <v>3</v>
      </c>
      <c r="B127" s="188" t="s">
        <v>19</v>
      </c>
      <c r="C127" s="202">
        <f>C128</f>
        <v>22562.877430486427</v>
      </c>
      <c r="D127" s="203"/>
      <c r="E127" s="203"/>
    </row>
    <row r="128" spans="1:5" x14ac:dyDescent="0.25">
      <c r="A128" s="84">
        <v>32</v>
      </c>
      <c r="B128" s="76" t="s">
        <v>122</v>
      </c>
      <c r="C128" s="114">
        <v>22562.877430486427</v>
      </c>
      <c r="D128" s="117"/>
      <c r="E128" s="117"/>
    </row>
    <row r="129" spans="1:5" ht="31.5" customHeight="1" x14ac:dyDescent="0.25">
      <c r="A129" s="96" t="s">
        <v>153</v>
      </c>
      <c r="B129" s="97" t="s">
        <v>154</v>
      </c>
      <c r="C129" s="116">
        <f t="shared" ref="C129:E130" si="33">C130</f>
        <v>65034.176123166762</v>
      </c>
      <c r="D129" s="116">
        <f t="shared" si="33"/>
        <v>65233.260335788698</v>
      </c>
      <c r="E129" s="116">
        <f t="shared" si="33"/>
        <v>65432.344548410649</v>
      </c>
    </row>
    <row r="130" spans="1:5" ht="22.5" customHeight="1" x14ac:dyDescent="0.25">
      <c r="A130" s="98">
        <v>573</v>
      </c>
      <c r="B130" s="99" t="s">
        <v>155</v>
      </c>
      <c r="C130" s="112">
        <f>C131</f>
        <v>65034.176123166762</v>
      </c>
      <c r="D130" s="112">
        <f t="shared" si="33"/>
        <v>65233.260335788698</v>
      </c>
      <c r="E130" s="112">
        <f t="shared" si="33"/>
        <v>65432.344548410649</v>
      </c>
    </row>
    <row r="131" spans="1:5" s="191" customFormat="1" x14ac:dyDescent="0.25">
      <c r="A131" s="209">
        <v>3</v>
      </c>
      <c r="B131" s="210" t="s">
        <v>19</v>
      </c>
      <c r="C131" s="202">
        <f>SUM(C132:C133)</f>
        <v>65034.176123166762</v>
      </c>
      <c r="D131" s="202">
        <f t="shared" ref="D131:E131" si="34">SUM(D132:D133)</f>
        <v>65233.260335788698</v>
      </c>
      <c r="E131" s="202">
        <f t="shared" si="34"/>
        <v>65432.344548410649</v>
      </c>
    </row>
    <row r="132" spans="1:5" x14ac:dyDescent="0.25">
      <c r="A132" s="100">
        <v>31</v>
      </c>
      <c r="B132" s="101" t="s">
        <v>121</v>
      </c>
      <c r="C132" s="114">
        <v>46452.982945119118</v>
      </c>
      <c r="D132" s="115">
        <v>46652.067157741054</v>
      </c>
      <c r="E132" s="115">
        <v>46851.151370362997</v>
      </c>
    </row>
    <row r="133" spans="1:5" x14ac:dyDescent="0.25">
      <c r="A133" s="102">
        <v>32</v>
      </c>
      <c r="B133" s="103" t="s">
        <v>122</v>
      </c>
      <c r="C133" s="114">
        <v>18581.193178047648</v>
      </c>
      <c r="D133" s="115">
        <v>18581.193178047648</v>
      </c>
      <c r="E133" s="115">
        <v>18581.193178047648</v>
      </c>
    </row>
    <row r="134" spans="1:5" ht="31.5" customHeight="1" x14ac:dyDescent="0.25">
      <c r="A134" s="96" t="s">
        <v>156</v>
      </c>
      <c r="B134" s="96"/>
      <c r="C134" s="116">
        <f t="shared" ref="C134:E135" si="35">C135</f>
        <v>69679.474417678677</v>
      </c>
      <c r="D134" s="116">
        <f t="shared" si="35"/>
        <v>48577.319397438449</v>
      </c>
      <c r="E134" s="116">
        <f t="shared" si="35"/>
        <v>9290.596589023824</v>
      </c>
    </row>
    <row r="135" spans="1:5" ht="22.5" customHeight="1" x14ac:dyDescent="0.25">
      <c r="A135" s="98">
        <v>31</v>
      </c>
      <c r="B135" s="99" t="s">
        <v>158</v>
      </c>
      <c r="C135" s="112">
        <f>C136</f>
        <v>69679.474417678677</v>
      </c>
      <c r="D135" s="112">
        <f t="shared" si="35"/>
        <v>48577.319397438449</v>
      </c>
      <c r="E135" s="112">
        <f t="shared" si="35"/>
        <v>9290.596589023824</v>
      </c>
    </row>
    <row r="136" spans="1:5" s="191" customFormat="1" x14ac:dyDescent="0.25">
      <c r="A136" s="209">
        <v>3</v>
      </c>
      <c r="B136" s="210" t="s">
        <v>19</v>
      </c>
      <c r="C136" s="202">
        <f>SUM(C137:C138)</f>
        <v>69679.474417678677</v>
      </c>
      <c r="D136" s="202">
        <f t="shared" ref="D136:E136" si="36">SUM(D137:D138)</f>
        <v>48577.319397438449</v>
      </c>
      <c r="E136" s="202">
        <f t="shared" si="36"/>
        <v>9290.596589023824</v>
      </c>
    </row>
    <row r="137" spans="1:5" x14ac:dyDescent="0.25">
      <c r="A137" s="100">
        <v>31</v>
      </c>
      <c r="B137" s="101" t="s">
        <v>121</v>
      </c>
      <c r="C137" s="114">
        <v>60256.155020240221</v>
      </c>
      <c r="D137" s="115">
        <v>39154</v>
      </c>
      <c r="E137" s="121"/>
    </row>
    <row r="138" spans="1:5" x14ac:dyDescent="0.25">
      <c r="A138" s="102">
        <v>32</v>
      </c>
      <c r="B138" s="103" t="s">
        <v>122</v>
      </c>
      <c r="C138" s="114">
        <v>9423.3193974384503</v>
      </c>
      <c r="D138" s="115">
        <v>9423.3193974384485</v>
      </c>
      <c r="E138" s="115">
        <v>9290.596589023824</v>
      </c>
    </row>
    <row r="139" spans="1:5" ht="31.5" customHeight="1" x14ac:dyDescent="0.25">
      <c r="A139" s="104" t="s">
        <v>159</v>
      </c>
      <c r="B139" s="105" t="s">
        <v>160</v>
      </c>
      <c r="C139" s="122">
        <f t="shared" ref="C139:E139" si="37">C140+C146</f>
        <v>0</v>
      </c>
      <c r="D139" s="110">
        <f t="shared" si="37"/>
        <v>221116.19881876698</v>
      </c>
      <c r="E139" s="110">
        <f t="shared" si="37"/>
        <v>224168.82341230341</v>
      </c>
    </row>
    <row r="140" spans="1:5" ht="22.5" customHeight="1" x14ac:dyDescent="0.25">
      <c r="A140" s="82">
        <v>12</v>
      </c>
      <c r="B140" s="83" t="s">
        <v>88</v>
      </c>
      <c r="C140" s="111">
        <f t="shared" ref="C140" si="38">SUM(C142:C145)</f>
        <v>0</v>
      </c>
      <c r="D140" s="111">
        <f>D141+D144</f>
        <v>55279.049704691752</v>
      </c>
      <c r="E140" s="111">
        <f>E141+E144</f>
        <v>56042.205853075851</v>
      </c>
    </row>
    <row r="141" spans="1:5" s="191" customFormat="1" x14ac:dyDescent="0.25">
      <c r="A141" s="199">
        <v>3</v>
      </c>
      <c r="B141" s="200" t="s">
        <v>19</v>
      </c>
      <c r="C141" s="187"/>
      <c r="D141" s="187">
        <f>SUM(D142:D143)</f>
        <v>54781.339173136905</v>
      </c>
      <c r="E141" s="187">
        <f>SUM(E142:E143)</f>
        <v>55245.869002588093</v>
      </c>
    </row>
    <row r="142" spans="1:5" x14ac:dyDescent="0.25">
      <c r="A142" s="84">
        <v>31</v>
      </c>
      <c r="B142" s="85" t="s">
        <v>121</v>
      </c>
      <c r="C142" s="117"/>
      <c r="D142" s="115">
        <v>40779.082885393858</v>
      </c>
      <c r="E142" s="115">
        <v>41243.612714845047</v>
      </c>
    </row>
    <row r="143" spans="1:5" x14ac:dyDescent="0.25">
      <c r="A143" s="84">
        <v>32</v>
      </c>
      <c r="B143" s="85" t="s">
        <v>122</v>
      </c>
      <c r="C143" s="117"/>
      <c r="D143" s="115">
        <v>14002.256287743048</v>
      </c>
      <c r="E143" s="115">
        <v>14002.256287743048</v>
      </c>
    </row>
    <row r="144" spans="1:5" s="191" customFormat="1" x14ac:dyDescent="0.25">
      <c r="A144" s="201">
        <v>4</v>
      </c>
      <c r="B144" s="204" t="s">
        <v>21</v>
      </c>
      <c r="C144" s="205"/>
      <c r="D144" s="190">
        <f>D145</f>
        <v>497.71053155484765</v>
      </c>
      <c r="E144" s="190">
        <f>E145</f>
        <v>796.33685048775624</v>
      </c>
    </row>
    <row r="145" spans="1:5" x14ac:dyDescent="0.25">
      <c r="A145" s="84">
        <v>42</v>
      </c>
      <c r="B145" s="76" t="s">
        <v>124</v>
      </c>
      <c r="C145" s="117"/>
      <c r="D145" s="115">
        <v>497.71053155484765</v>
      </c>
      <c r="E145" s="115">
        <v>796.33685048775624</v>
      </c>
    </row>
    <row r="146" spans="1:5" ht="22.5" customHeight="1" x14ac:dyDescent="0.25">
      <c r="A146" s="86">
        <v>564</v>
      </c>
      <c r="B146" s="87" t="s">
        <v>83</v>
      </c>
      <c r="C146" s="112">
        <f t="shared" ref="C146" si="39">SUM(C148:C151)</f>
        <v>0</v>
      </c>
      <c r="D146" s="112">
        <f>D147+D150</f>
        <v>165837.14911407523</v>
      </c>
      <c r="E146" s="112">
        <f>E147+E150</f>
        <v>168126.61755922754</v>
      </c>
    </row>
    <row r="147" spans="1:5" s="191" customFormat="1" x14ac:dyDescent="0.25">
      <c r="A147" s="201">
        <v>3</v>
      </c>
      <c r="B147" s="188" t="s">
        <v>19</v>
      </c>
      <c r="C147" s="203"/>
      <c r="D147" s="203">
        <f>SUM(D148:D149)</f>
        <v>164344.0175194107</v>
      </c>
      <c r="E147" s="203">
        <f>SUM(E148:E149)</f>
        <v>165737.60700776428</v>
      </c>
    </row>
    <row r="148" spans="1:5" x14ac:dyDescent="0.25">
      <c r="A148" s="84">
        <v>31</v>
      </c>
      <c r="B148" s="76" t="s">
        <v>121</v>
      </c>
      <c r="C148" s="117"/>
      <c r="D148" s="115">
        <v>122337.24865618156</v>
      </c>
      <c r="E148" s="115">
        <v>123730.83814453514</v>
      </c>
    </row>
    <row r="149" spans="1:5" x14ac:dyDescent="0.25">
      <c r="A149" s="84">
        <v>32</v>
      </c>
      <c r="B149" s="76" t="s">
        <v>122</v>
      </c>
      <c r="C149" s="117"/>
      <c r="D149" s="115">
        <v>42006.768863229147</v>
      </c>
      <c r="E149" s="115">
        <v>42006.768863229147</v>
      </c>
    </row>
    <row r="150" spans="1:5" s="191" customFormat="1" x14ac:dyDescent="0.25">
      <c r="A150" s="201">
        <v>4</v>
      </c>
      <c r="B150" s="188" t="s">
        <v>21</v>
      </c>
      <c r="C150" s="205"/>
      <c r="D150" s="190">
        <f t="shared" ref="D150:E150" si="40">D151</f>
        <v>1493.1315946645429</v>
      </c>
      <c r="E150" s="190">
        <f t="shared" si="40"/>
        <v>2389.0105514632687</v>
      </c>
    </row>
    <row r="151" spans="1:5" x14ac:dyDescent="0.25">
      <c r="A151" s="84">
        <v>42</v>
      </c>
      <c r="B151" s="76" t="s">
        <v>124</v>
      </c>
      <c r="C151" s="117"/>
      <c r="D151" s="115">
        <v>1493.1315946645429</v>
      </c>
      <c r="E151" s="115">
        <v>2389.0105514632687</v>
      </c>
    </row>
    <row r="152" spans="1:5" ht="36" x14ac:dyDescent="0.25">
      <c r="A152" s="104" t="s">
        <v>161</v>
      </c>
      <c r="B152" s="106" t="s">
        <v>162</v>
      </c>
      <c r="C152" s="122">
        <f t="shared" ref="C152:E152" si="41">C153+C159</f>
        <v>0</v>
      </c>
      <c r="D152" s="110">
        <f>D153+D159-1</f>
        <v>444720.54887517419</v>
      </c>
      <c r="E152" s="110">
        <f>E153+E159-1</f>
        <v>448655.69307850557</v>
      </c>
    </row>
    <row r="153" spans="1:5" ht="22.5" customHeight="1" x14ac:dyDescent="0.25">
      <c r="A153" s="86">
        <v>12</v>
      </c>
      <c r="B153" s="90" t="s">
        <v>88</v>
      </c>
      <c r="C153" s="112">
        <f t="shared" ref="C153" si="42">SUM(C155:C158)</f>
        <v>0</v>
      </c>
      <c r="D153" s="112">
        <f t="shared" ref="D153:E153" si="43">D154+D157</f>
        <v>66708.142544296235</v>
      </c>
      <c r="E153" s="112">
        <f t="shared" si="43"/>
        <v>67298.427234720293</v>
      </c>
    </row>
    <row r="154" spans="1:5" s="191" customFormat="1" x14ac:dyDescent="0.25">
      <c r="A154" s="201">
        <v>3</v>
      </c>
      <c r="B154" s="204" t="s">
        <v>19</v>
      </c>
      <c r="C154" s="203"/>
      <c r="D154" s="203">
        <f t="shared" ref="D154:E154" si="44">SUM(D155:D156)</f>
        <v>66429.424646625514</v>
      </c>
      <c r="E154" s="203">
        <f t="shared" si="44"/>
        <v>66701.174596854471</v>
      </c>
    </row>
    <row r="155" spans="1:5" x14ac:dyDescent="0.25">
      <c r="A155" s="84">
        <v>31</v>
      </c>
      <c r="B155" s="85" t="s">
        <v>121</v>
      </c>
      <c r="C155" s="117"/>
      <c r="D155" s="115">
        <v>47601.035237905628</v>
      </c>
      <c r="E155" s="115">
        <v>47372.088393390404</v>
      </c>
    </row>
    <row r="156" spans="1:5" x14ac:dyDescent="0.25">
      <c r="A156" s="84">
        <v>32</v>
      </c>
      <c r="B156" s="76" t="s">
        <v>122</v>
      </c>
      <c r="C156" s="117"/>
      <c r="D156" s="115">
        <v>18828.389408719886</v>
      </c>
      <c r="E156" s="115">
        <v>19329.086203464063</v>
      </c>
    </row>
    <row r="157" spans="1:5" s="191" customFormat="1" x14ac:dyDescent="0.25">
      <c r="A157" s="201">
        <v>4</v>
      </c>
      <c r="B157" s="188" t="s">
        <v>21</v>
      </c>
      <c r="C157" s="205"/>
      <c r="D157" s="190">
        <f t="shared" ref="D157" si="45">D158</f>
        <v>278.71789767071471</v>
      </c>
      <c r="E157" s="190">
        <f t="shared" ref="E157" si="46">E158</f>
        <v>597.25263786581718</v>
      </c>
    </row>
    <row r="158" spans="1:5" x14ac:dyDescent="0.25">
      <c r="A158" s="84">
        <v>42</v>
      </c>
      <c r="B158" s="76" t="s">
        <v>124</v>
      </c>
      <c r="C158" s="117"/>
      <c r="D158" s="115">
        <v>278.71789767071471</v>
      </c>
      <c r="E158" s="115">
        <v>597.25263786581718</v>
      </c>
    </row>
    <row r="159" spans="1:5" ht="22.5" customHeight="1" x14ac:dyDescent="0.25">
      <c r="A159" s="86">
        <v>561</v>
      </c>
      <c r="B159" s="87" t="s">
        <v>133</v>
      </c>
      <c r="C159" s="112">
        <f t="shared" ref="C159" si="47">SUM(C161:C164)</f>
        <v>0</v>
      </c>
      <c r="D159" s="112">
        <f t="shared" ref="D159:E159" si="48">D160+D163</f>
        <v>378013.40633087797</v>
      </c>
      <c r="E159" s="112">
        <f t="shared" si="48"/>
        <v>381358.26584378525</v>
      </c>
    </row>
    <row r="160" spans="1:5" s="191" customFormat="1" x14ac:dyDescent="0.25">
      <c r="A160" s="201">
        <v>3</v>
      </c>
      <c r="B160" s="188" t="s">
        <v>19</v>
      </c>
      <c r="C160" s="203"/>
      <c r="D160" s="203">
        <f t="shared" ref="D160:E160" si="49">SUM(D161:D162)</f>
        <v>376433.40633087797</v>
      </c>
      <c r="E160" s="203">
        <f t="shared" si="49"/>
        <v>377973.83422921231</v>
      </c>
    </row>
    <row r="161" spans="1:5" x14ac:dyDescent="0.25">
      <c r="A161" s="84">
        <v>31</v>
      </c>
      <c r="B161" s="76" t="s">
        <v>121</v>
      </c>
      <c r="C161" s="117"/>
      <c r="D161" s="115">
        <v>269739.19968146528</v>
      </c>
      <c r="E161" s="115">
        <v>268441.83422921231</v>
      </c>
    </row>
    <row r="162" spans="1:5" x14ac:dyDescent="0.25">
      <c r="A162" s="84">
        <v>32</v>
      </c>
      <c r="B162" s="76" t="s">
        <v>122</v>
      </c>
      <c r="C162" s="117"/>
      <c r="D162" s="115">
        <v>106694.20664941269</v>
      </c>
      <c r="E162" s="115">
        <v>109532</v>
      </c>
    </row>
    <row r="163" spans="1:5" s="191" customFormat="1" x14ac:dyDescent="0.25">
      <c r="A163" s="201">
        <v>4</v>
      </c>
      <c r="B163" s="188" t="s">
        <v>21</v>
      </c>
      <c r="C163" s="205"/>
      <c r="D163" s="190">
        <f t="shared" ref="D163" si="50">D164</f>
        <v>1580</v>
      </c>
      <c r="E163" s="190">
        <f t="shared" ref="E163" si="51">E164</f>
        <v>3384.431614572964</v>
      </c>
    </row>
    <row r="164" spans="1:5" x14ac:dyDescent="0.25">
      <c r="A164" s="84">
        <v>42</v>
      </c>
      <c r="B164" s="76" t="s">
        <v>124</v>
      </c>
      <c r="C164" s="117"/>
      <c r="D164" s="115">
        <v>1580</v>
      </c>
      <c r="E164" s="115">
        <v>3384.431614572964</v>
      </c>
    </row>
    <row r="165" spans="1:5" ht="31.5" customHeight="1" x14ac:dyDescent="0.25">
      <c r="A165" s="104" t="s">
        <v>163</v>
      </c>
      <c r="B165" s="106" t="s">
        <v>164</v>
      </c>
      <c r="C165" s="110">
        <f t="shared" ref="C165:E165" si="52">C166+C172</f>
        <v>724866.32855531224</v>
      </c>
      <c r="D165" s="110">
        <f t="shared" si="52"/>
        <v>495932.0459220917</v>
      </c>
      <c r="E165" s="110">
        <f t="shared" si="52"/>
        <v>502966.07266573759</v>
      </c>
    </row>
    <row r="166" spans="1:5" ht="22.5" customHeight="1" x14ac:dyDescent="0.25">
      <c r="A166" s="86">
        <v>12</v>
      </c>
      <c r="B166" s="74" t="s">
        <v>88</v>
      </c>
      <c r="C166" s="112">
        <f t="shared" ref="C166:D166" si="53">C167+C170</f>
        <v>108729.8437188931</v>
      </c>
      <c r="D166" s="112">
        <f t="shared" si="53"/>
        <v>74389.806888313746</v>
      </c>
      <c r="E166" s="112">
        <f t="shared" ref="E166" si="54">E167+E170</f>
        <v>75444.953215210029</v>
      </c>
    </row>
    <row r="167" spans="1:5" s="191" customFormat="1" x14ac:dyDescent="0.25">
      <c r="A167" s="201">
        <v>3</v>
      </c>
      <c r="B167" s="185" t="s">
        <v>19</v>
      </c>
      <c r="C167" s="203">
        <f t="shared" ref="C167:D167" si="55">SUM(C168:C169)</f>
        <v>105435</v>
      </c>
      <c r="D167" s="203">
        <f t="shared" si="55"/>
        <v>73971.730041807677</v>
      </c>
      <c r="E167" s="203">
        <f t="shared" ref="E167" si="56">SUM(E168:E169)</f>
        <v>74748.158471033239</v>
      </c>
    </row>
    <row r="168" spans="1:5" x14ac:dyDescent="0.25">
      <c r="A168" s="84">
        <v>31</v>
      </c>
      <c r="B168" s="91" t="s">
        <v>121</v>
      </c>
      <c r="C168" s="115">
        <v>83178</v>
      </c>
      <c r="D168" s="115">
        <v>58335.655982480588</v>
      </c>
      <c r="E168" s="115">
        <v>58914.991041210429</v>
      </c>
    </row>
    <row r="169" spans="1:5" x14ac:dyDescent="0.25">
      <c r="A169" s="84">
        <v>32</v>
      </c>
      <c r="B169" s="76" t="s">
        <v>122</v>
      </c>
      <c r="C169" s="115">
        <v>22257</v>
      </c>
      <c r="D169" s="115">
        <v>15636.074059327093</v>
      </c>
      <c r="E169" s="115">
        <v>15833.167429822814</v>
      </c>
    </row>
    <row r="170" spans="1:5" s="191" customFormat="1" x14ac:dyDescent="0.25">
      <c r="A170" s="201">
        <v>4</v>
      </c>
      <c r="B170" s="188" t="s">
        <v>21</v>
      </c>
      <c r="C170" s="190">
        <f t="shared" ref="C170:D170" si="57">C171</f>
        <v>3294.8437188930916</v>
      </c>
      <c r="D170" s="190">
        <f t="shared" si="57"/>
        <v>418.076846506072</v>
      </c>
      <c r="E170" s="190">
        <f t="shared" ref="E170" si="58">E171</f>
        <v>696.79474417678682</v>
      </c>
    </row>
    <row r="171" spans="1:5" x14ac:dyDescent="0.25">
      <c r="A171" s="84">
        <v>42</v>
      </c>
      <c r="B171" s="76" t="s">
        <v>124</v>
      </c>
      <c r="C171" s="115">
        <v>3294.8437188930916</v>
      </c>
      <c r="D171" s="115">
        <v>418.076846506072</v>
      </c>
      <c r="E171" s="115">
        <v>696.79474417678682</v>
      </c>
    </row>
    <row r="172" spans="1:5" ht="22.5" customHeight="1" x14ac:dyDescent="0.25">
      <c r="A172" s="86">
        <v>563</v>
      </c>
      <c r="B172" s="87" t="s">
        <v>136</v>
      </c>
      <c r="C172" s="112">
        <f t="shared" ref="C172:D172" si="59">C173+C176</f>
        <v>616136.48483641911</v>
      </c>
      <c r="D172" s="112">
        <f t="shared" si="59"/>
        <v>421542.23903377797</v>
      </c>
      <c r="E172" s="112">
        <f>E173+E176+1</f>
        <v>427521.11945052759</v>
      </c>
    </row>
    <row r="173" spans="1:5" s="191" customFormat="1" x14ac:dyDescent="0.25">
      <c r="A173" s="201">
        <v>3</v>
      </c>
      <c r="B173" s="188" t="s">
        <v>19</v>
      </c>
      <c r="C173" s="203">
        <f t="shared" ref="C173:D173" si="60">SUM(C174:C175)</f>
        <v>597464.48483641911</v>
      </c>
      <c r="D173" s="203">
        <f t="shared" si="60"/>
        <v>419173.1369035769</v>
      </c>
      <c r="E173" s="203">
        <f t="shared" ref="E173" si="61">SUM(E174:E175)</f>
        <v>423571.61590019247</v>
      </c>
    </row>
    <row r="174" spans="1:5" x14ac:dyDescent="0.25">
      <c r="A174" s="84">
        <v>31</v>
      </c>
      <c r="B174" s="76" t="s">
        <v>121</v>
      </c>
      <c r="C174" s="115">
        <v>471338</v>
      </c>
      <c r="D174" s="115">
        <v>330568.71723405668</v>
      </c>
      <c r="E174" s="115">
        <v>333851.61590019247</v>
      </c>
    </row>
    <row r="175" spans="1:5" x14ac:dyDescent="0.25">
      <c r="A175" s="84">
        <v>32</v>
      </c>
      <c r="B175" s="76" t="s">
        <v>122</v>
      </c>
      <c r="C175" s="115">
        <v>126126.48483641913</v>
      </c>
      <c r="D175" s="115">
        <v>88604.419669520212</v>
      </c>
      <c r="E175" s="115">
        <v>89720</v>
      </c>
    </row>
    <row r="176" spans="1:5" s="191" customFormat="1" x14ac:dyDescent="0.25">
      <c r="A176" s="201">
        <v>4</v>
      </c>
      <c r="B176" s="188" t="s">
        <v>21</v>
      </c>
      <c r="C176" s="190">
        <f t="shared" ref="C176:D176" si="62">C177</f>
        <v>18672</v>
      </c>
      <c r="D176" s="190">
        <f t="shared" si="62"/>
        <v>2369.1021302010749</v>
      </c>
      <c r="E176" s="190">
        <f t="shared" ref="E176" si="63">E177</f>
        <v>3948.5035503351251</v>
      </c>
    </row>
    <row r="177" spans="1:5" x14ac:dyDescent="0.25">
      <c r="A177" s="84">
        <v>42</v>
      </c>
      <c r="B177" s="76" t="s">
        <v>124</v>
      </c>
      <c r="C177" s="115">
        <v>18672</v>
      </c>
      <c r="D177" s="115">
        <v>2369.1021302010749</v>
      </c>
      <c r="E177" s="115">
        <v>3948.5035503351251</v>
      </c>
    </row>
    <row r="178" spans="1:5" ht="31.5" customHeight="1" x14ac:dyDescent="0.25">
      <c r="A178" s="88" t="s">
        <v>165</v>
      </c>
      <c r="B178" s="89" t="s">
        <v>166</v>
      </c>
      <c r="C178" s="122">
        <f t="shared" ref="C178:E178" si="64">C179+C183</f>
        <v>0</v>
      </c>
      <c r="D178" s="110">
        <f t="shared" si="64"/>
        <v>163912.66839206318</v>
      </c>
      <c r="E178" s="110">
        <f t="shared" si="64"/>
        <v>163912.66839206315</v>
      </c>
    </row>
    <row r="179" spans="1:5" ht="23.25" customHeight="1" x14ac:dyDescent="0.25">
      <c r="A179" s="86">
        <v>12</v>
      </c>
      <c r="B179" s="90" t="s">
        <v>88</v>
      </c>
      <c r="C179" s="112">
        <f t="shared" ref="C179" si="65">SUM(C181:C182)</f>
        <v>0</v>
      </c>
      <c r="D179" s="112">
        <f>D180</f>
        <v>24586.900258809474</v>
      </c>
      <c r="E179" s="112">
        <f>E180</f>
        <v>24586.900258809474</v>
      </c>
    </row>
    <row r="180" spans="1:5" s="191" customFormat="1" x14ac:dyDescent="0.25">
      <c r="A180" s="201">
        <v>3</v>
      </c>
      <c r="B180" s="204" t="s">
        <v>19</v>
      </c>
      <c r="C180" s="203"/>
      <c r="D180" s="203">
        <f t="shared" ref="D180" si="66">SUM(D181:D182)</f>
        <v>24586.900258809474</v>
      </c>
      <c r="E180" s="203">
        <f t="shared" ref="E180" si="67">SUM(E181:E182)</f>
        <v>24586.900258809474</v>
      </c>
    </row>
    <row r="181" spans="1:5" x14ac:dyDescent="0.25">
      <c r="A181" s="84">
        <v>31</v>
      </c>
      <c r="B181" s="76" t="s">
        <v>121</v>
      </c>
      <c r="C181" s="117"/>
      <c r="D181" s="115">
        <v>19311.168624328089</v>
      </c>
      <c r="E181" s="115">
        <v>19410.710730639057</v>
      </c>
    </row>
    <row r="182" spans="1:5" x14ac:dyDescent="0.25">
      <c r="A182" s="84">
        <v>32</v>
      </c>
      <c r="B182" s="76" t="s">
        <v>122</v>
      </c>
      <c r="C182" s="117"/>
      <c r="D182" s="115">
        <v>5275.7316344813853</v>
      </c>
      <c r="E182" s="115">
        <v>5176.1895281704165</v>
      </c>
    </row>
    <row r="183" spans="1:5" ht="22.5" customHeight="1" x14ac:dyDescent="0.25">
      <c r="A183" s="86">
        <v>563</v>
      </c>
      <c r="B183" s="87" t="s">
        <v>136</v>
      </c>
      <c r="C183" s="112">
        <f t="shared" ref="C183" si="68">SUM(C185:C186)</f>
        <v>0</v>
      </c>
      <c r="D183" s="112">
        <f t="shared" ref="D183:E183" si="69">D184</f>
        <v>139325.7681332537</v>
      </c>
      <c r="E183" s="112">
        <f t="shared" si="69"/>
        <v>139325.76813325367</v>
      </c>
    </row>
    <row r="184" spans="1:5" s="191" customFormat="1" x14ac:dyDescent="0.25">
      <c r="A184" s="201">
        <v>3</v>
      </c>
      <c r="B184" s="188" t="s">
        <v>19</v>
      </c>
      <c r="C184" s="203"/>
      <c r="D184" s="203">
        <f t="shared" ref="D184" si="70">SUM(D185:D186)</f>
        <v>139325.7681332537</v>
      </c>
      <c r="E184" s="203">
        <f t="shared" ref="E184" si="71">SUM(E185:E186)</f>
        <v>139325.76813325367</v>
      </c>
    </row>
    <row r="185" spans="1:5" x14ac:dyDescent="0.25">
      <c r="A185" s="84">
        <v>31</v>
      </c>
      <c r="B185" s="76" t="s">
        <v>121</v>
      </c>
      <c r="C185" s="117"/>
      <c r="D185" s="115">
        <v>109429.95553785918</v>
      </c>
      <c r="E185" s="115">
        <v>109994.02747362133</v>
      </c>
    </row>
    <row r="186" spans="1:5" x14ac:dyDescent="0.25">
      <c r="A186" s="84">
        <v>32</v>
      </c>
      <c r="B186" s="76" t="s">
        <v>122</v>
      </c>
      <c r="C186" s="117"/>
      <c r="D186" s="115">
        <v>29895.812595394516</v>
      </c>
      <c r="E186" s="115">
        <v>29331.740659632356</v>
      </c>
    </row>
    <row r="187" spans="1:5" ht="31.5" customHeight="1" x14ac:dyDescent="0.25">
      <c r="A187" s="88" t="s">
        <v>167</v>
      </c>
      <c r="B187" s="107" t="s">
        <v>168</v>
      </c>
      <c r="C187" s="122">
        <f>C188+C191</f>
        <v>0</v>
      </c>
      <c r="D187" s="110">
        <f>D188+D191</f>
        <v>13272.280841462605</v>
      </c>
      <c r="E187" s="110">
        <f>E188+E191</f>
        <v>13272.842126219392</v>
      </c>
    </row>
    <row r="188" spans="1:5" ht="22.5" customHeight="1" x14ac:dyDescent="0.25">
      <c r="A188" s="86">
        <v>12</v>
      </c>
      <c r="B188" s="90" t="s">
        <v>88</v>
      </c>
      <c r="C188" s="112">
        <f>SUM(C190:C190)</f>
        <v>0</v>
      </c>
      <c r="D188" s="112">
        <f>D189</f>
        <v>1990.8421262193906</v>
      </c>
      <c r="E188" s="112">
        <f>E189</f>
        <v>1990.8421262193906</v>
      </c>
    </row>
    <row r="189" spans="1:5" s="191" customFormat="1" x14ac:dyDescent="0.25">
      <c r="A189" s="201">
        <v>3</v>
      </c>
      <c r="B189" s="204" t="s">
        <v>19</v>
      </c>
      <c r="C189" s="203"/>
      <c r="D189" s="203">
        <f>D190</f>
        <v>1990.8421262193906</v>
      </c>
      <c r="E189" s="203">
        <f>E190</f>
        <v>1990.8421262193906</v>
      </c>
    </row>
    <row r="190" spans="1:5" x14ac:dyDescent="0.25">
      <c r="A190" s="84">
        <v>32</v>
      </c>
      <c r="B190" s="76" t="s">
        <v>122</v>
      </c>
      <c r="C190" s="117"/>
      <c r="D190" s="115">
        <v>1990.8421262193906</v>
      </c>
      <c r="E190" s="115">
        <v>1990.8421262193906</v>
      </c>
    </row>
    <row r="191" spans="1:5" ht="22.5" customHeight="1" x14ac:dyDescent="0.25">
      <c r="A191" s="86">
        <v>563</v>
      </c>
      <c r="B191" s="87" t="s">
        <v>136</v>
      </c>
      <c r="C191" s="112">
        <f>SUM(C193:C193)</f>
        <v>0</v>
      </c>
      <c r="D191" s="112">
        <f t="shared" ref="D191:E192" si="72">D192</f>
        <v>11281.438715243215</v>
      </c>
      <c r="E191" s="112">
        <f t="shared" si="72"/>
        <v>11282</v>
      </c>
    </row>
    <row r="192" spans="1:5" s="191" customFormat="1" x14ac:dyDescent="0.25">
      <c r="A192" s="201">
        <v>3</v>
      </c>
      <c r="B192" s="188" t="s">
        <v>19</v>
      </c>
      <c r="C192" s="203"/>
      <c r="D192" s="203">
        <f t="shared" si="72"/>
        <v>11281.438715243215</v>
      </c>
      <c r="E192" s="203">
        <f t="shared" si="72"/>
        <v>11282</v>
      </c>
    </row>
    <row r="193" spans="1:5" x14ac:dyDescent="0.25">
      <c r="A193" s="84">
        <v>32</v>
      </c>
      <c r="B193" s="76" t="s">
        <v>122</v>
      </c>
      <c r="C193" s="117"/>
      <c r="D193" s="115">
        <v>11281.438715243215</v>
      </c>
      <c r="E193" s="115">
        <v>11282</v>
      </c>
    </row>
    <row r="194" spans="1:5" ht="31.5" customHeight="1" x14ac:dyDescent="0.25">
      <c r="A194" s="93" t="s">
        <v>169</v>
      </c>
      <c r="B194" s="94" t="s">
        <v>170</v>
      </c>
      <c r="C194" s="122">
        <f t="shared" ref="C194:E194" si="73">C195+C200</f>
        <v>0</v>
      </c>
      <c r="D194" s="110">
        <f t="shared" si="73"/>
        <v>11545.884332072466</v>
      </c>
      <c r="E194" s="110">
        <f t="shared" si="73"/>
        <v>11545.884332072466</v>
      </c>
    </row>
    <row r="195" spans="1:5" ht="22.5" customHeight="1" x14ac:dyDescent="0.25">
      <c r="A195" s="86">
        <v>12</v>
      </c>
      <c r="B195" s="87" t="s">
        <v>88</v>
      </c>
      <c r="C195" s="112">
        <f t="shared" ref="C195:E195" si="74">SUM(C197:C199)</f>
        <v>0</v>
      </c>
      <c r="D195" s="112">
        <f>D196+D198</f>
        <v>2309.3768664144936</v>
      </c>
      <c r="E195" s="112">
        <f>E196+E198</f>
        <v>2309.3768664144936</v>
      </c>
    </row>
    <row r="196" spans="1:5" s="191" customFormat="1" x14ac:dyDescent="0.25">
      <c r="A196" s="201">
        <v>3</v>
      </c>
      <c r="B196" s="188" t="s">
        <v>19</v>
      </c>
      <c r="C196" s="203"/>
      <c r="D196" s="203">
        <f>D197</f>
        <v>1858.1193178047649</v>
      </c>
      <c r="E196" s="203">
        <f>E197</f>
        <v>1858.1193178047649</v>
      </c>
    </row>
    <row r="197" spans="1:5" x14ac:dyDescent="0.25">
      <c r="A197" s="84">
        <v>32</v>
      </c>
      <c r="B197" s="76" t="s">
        <v>122</v>
      </c>
      <c r="C197" s="117"/>
      <c r="D197" s="115">
        <v>1858.1193178047649</v>
      </c>
      <c r="E197" s="115">
        <v>1858.1193178047649</v>
      </c>
    </row>
    <row r="198" spans="1:5" s="191" customFormat="1" x14ac:dyDescent="0.25">
      <c r="A198" s="201">
        <v>4</v>
      </c>
      <c r="B198" s="188" t="s">
        <v>21</v>
      </c>
      <c r="C198" s="205"/>
      <c r="D198" s="190">
        <f>D199</f>
        <v>451.25754860972859</v>
      </c>
      <c r="E198" s="190">
        <f>E199</f>
        <v>451.25754860972859</v>
      </c>
    </row>
    <row r="199" spans="1:5" x14ac:dyDescent="0.25">
      <c r="A199" s="84">
        <v>42</v>
      </c>
      <c r="B199" s="76" t="s">
        <v>124</v>
      </c>
      <c r="C199" s="117"/>
      <c r="D199" s="115">
        <v>451.25754860972859</v>
      </c>
      <c r="E199" s="115">
        <v>451.25754860972859</v>
      </c>
    </row>
    <row r="200" spans="1:5" ht="22.5" customHeight="1" x14ac:dyDescent="0.25">
      <c r="A200" s="86">
        <v>559</v>
      </c>
      <c r="B200" s="87" t="s">
        <v>80</v>
      </c>
      <c r="C200" s="112">
        <f t="shared" ref="C200:E200" si="75">SUM(C202:C204)</f>
        <v>0</v>
      </c>
      <c r="D200" s="112">
        <f>D201+D203-1</f>
        <v>9236.5074656579727</v>
      </c>
      <c r="E200" s="112">
        <f>E201+E203-1</f>
        <v>9236.5074656579727</v>
      </c>
    </row>
    <row r="201" spans="1:5" s="191" customFormat="1" x14ac:dyDescent="0.25">
      <c r="A201" s="201">
        <v>3</v>
      </c>
      <c r="B201" s="188" t="s">
        <v>19</v>
      </c>
      <c r="C201" s="203"/>
      <c r="D201" s="203">
        <f>D202</f>
        <v>7432.4772712190588</v>
      </c>
      <c r="E201" s="203">
        <f>E202</f>
        <v>7432.4772712190588</v>
      </c>
    </row>
    <row r="202" spans="1:5" x14ac:dyDescent="0.25">
      <c r="A202" s="84">
        <v>32</v>
      </c>
      <c r="B202" s="76" t="s">
        <v>122</v>
      </c>
      <c r="C202" s="117"/>
      <c r="D202" s="115">
        <v>7432.4772712190588</v>
      </c>
      <c r="E202" s="115">
        <v>7432.4772712190588</v>
      </c>
    </row>
    <row r="203" spans="1:5" s="191" customFormat="1" x14ac:dyDescent="0.25">
      <c r="A203" s="201">
        <v>4</v>
      </c>
      <c r="B203" s="188" t="s">
        <v>21</v>
      </c>
      <c r="C203" s="205"/>
      <c r="D203" s="190">
        <f>D204</f>
        <v>1805.0301944389144</v>
      </c>
      <c r="E203" s="190">
        <f>E204</f>
        <v>1805.0301944389144</v>
      </c>
    </row>
    <row r="204" spans="1:5" x14ac:dyDescent="0.25">
      <c r="A204" s="84">
        <v>42</v>
      </c>
      <c r="B204" s="76" t="s">
        <v>124</v>
      </c>
      <c r="C204" s="117"/>
      <c r="D204" s="115">
        <v>1805.0301944389144</v>
      </c>
      <c r="E204" s="115">
        <v>1805.0301944389144</v>
      </c>
    </row>
    <row r="205" spans="1:5" ht="31.5" customHeight="1" x14ac:dyDescent="0.25">
      <c r="A205" s="93" t="s">
        <v>171</v>
      </c>
      <c r="B205" s="94" t="s">
        <v>172</v>
      </c>
      <c r="C205" s="122">
        <f t="shared" ref="C205:E205" si="76">C206+C209</f>
        <v>0</v>
      </c>
      <c r="D205" s="110">
        <f t="shared" si="76"/>
        <v>24885.526577742385</v>
      </c>
      <c r="E205" s="110">
        <f t="shared" si="76"/>
        <v>24885.526577742385</v>
      </c>
    </row>
    <row r="206" spans="1:5" ht="22.5" customHeight="1" x14ac:dyDescent="0.25">
      <c r="A206" s="86">
        <v>12</v>
      </c>
      <c r="B206" s="87" t="s">
        <v>88</v>
      </c>
      <c r="C206" s="112">
        <f t="shared" ref="C206:E206" si="77">C208</f>
        <v>0</v>
      </c>
      <c r="D206" s="112">
        <f>D207</f>
        <v>3732.8289866613582</v>
      </c>
      <c r="E206" s="112">
        <f>E207</f>
        <v>3732.8289866613582</v>
      </c>
    </row>
    <row r="207" spans="1:5" s="191" customFormat="1" x14ac:dyDescent="0.25">
      <c r="A207" s="201">
        <v>3</v>
      </c>
      <c r="B207" s="188" t="s">
        <v>19</v>
      </c>
      <c r="C207" s="203"/>
      <c r="D207" s="203">
        <f>D208</f>
        <v>3732.8289866613582</v>
      </c>
      <c r="E207" s="203">
        <f>E208</f>
        <v>3732.8289866613582</v>
      </c>
    </row>
    <row r="208" spans="1:5" x14ac:dyDescent="0.25">
      <c r="A208" s="84">
        <v>32</v>
      </c>
      <c r="B208" s="76" t="s">
        <v>122</v>
      </c>
      <c r="C208" s="117"/>
      <c r="D208" s="115">
        <v>3732.8289866613582</v>
      </c>
      <c r="E208" s="115">
        <v>3732.8289866613582</v>
      </c>
    </row>
    <row r="209" spans="1:5" ht="22.5" customHeight="1" x14ac:dyDescent="0.25">
      <c r="A209" s="86">
        <v>559</v>
      </c>
      <c r="B209" s="87" t="s">
        <v>80</v>
      </c>
      <c r="C209" s="112">
        <f t="shared" ref="C209:E209" si="78">C211</f>
        <v>0</v>
      </c>
      <c r="D209" s="112">
        <f>D210</f>
        <v>21152.697591081025</v>
      </c>
      <c r="E209" s="112">
        <f>E210</f>
        <v>21152.697591081025</v>
      </c>
    </row>
    <row r="210" spans="1:5" s="191" customFormat="1" x14ac:dyDescent="0.25">
      <c r="A210" s="201">
        <v>3</v>
      </c>
      <c r="B210" s="188" t="s">
        <v>19</v>
      </c>
      <c r="C210" s="203"/>
      <c r="D210" s="203">
        <f>D211</f>
        <v>21152.697591081025</v>
      </c>
      <c r="E210" s="203">
        <f>E211</f>
        <v>21152.697591081025</v>
      </c>
    </row>
    <row r="211" spans="1:5" x14ac:dyDescent="0.25">
      <c r="A211" s="84">
        <v>32</v>
      </c>
      <c r="B211" s="76" t="s">
        <v>122</v>
      </c>
      <c r="C211" s="117"/>
      <c r="D211" s="115">
        <v>21152.697591081025</v>
      </c>
      <c r="E211" s="115">
        <v>21152.697591081025</v>
      </c>
    </row>
    <row r="212" spans="1:5" ht="31.5" customHeight="1" x14ac:dyDescent="0.25">
      <c r="A212" s="93" t="s">
        <v>173</v>
      </c>
      <c r="B212" s="94" t="s">
        <v>174</v>
      </c>
      <c r="C212" s="122">
        <f t="shared" ref="C212:E212" si="79">C213</f>
        <v>0</v>
      </c>
      <c r="D212" s="110">
        <f t="shared" si="79"/>
        <v>48447.479527506803</v>
      </c>
      <c r="E212" s="110">
        <f t="shared" si="79"/>
        <v>48625.655318866542</v>
      </c>
    </row>
    <row r="213" spans="1:5" ht="22.5" customHeight="1" x14ac:dyDescent="0.25">
      <c r="A213" s="86">
        <v>575</v>
      </c>
      <c r="B213" s="74" t="s">
        <v>84</v>
      </c>
      <c r="C213" s="112">
        <f t="shared" ref="C213:E213" si="80">SUM(C215:C218)</f>
        <v>0</v>
      </c>
      <c r="D213" s="112">
        <f>D214+D217+1</f>
        <v>48447.479527506803</v>
      </c>
      <c r="E213" s="112">
        <f>E214+E217</f>
        <v>48625.655318866542</v>
      </c>
    </row>
    <row r="214" spans="1:5" s="191" customFormat="1" x14ac:dyDescent="0.25">
      <c r="A214" s="201">
        <v>3</v>
      </c>
      <c r="B214" s="185" t="s">
        <v>19</v>
      </c>
      <c r="C214" s="203"/>
      <c r="D214" s="203">
        <f>SUM(D215:D216)</f>
        <v>47729.776362067823</v>
      </c>
      <c r="E214" s="203">
        <f>SUM(E215:E216)</f>
        <v>47908.952153427563</v>
      </c>
    </row>
    <row r="215" spans="1:5" x14ac:dyDescent="0.25">
      <c r="A215" s="84">
        <v>31</v>
      </c>
      <c r="B215" s="91" t="s">
        <v>121</v>
      </c>
      <c r="C215" s="117"/>
      <c r="D215" s="115">
        <v>33379.786316278456</v>
      </c>
      <c r="E215" s="115">
        <v>33592.142809741854</v>
      </c>
    </row>
    <row r="216" spans="1:5" x14ac:dyDescent="0.25">
      <c r="A216" s="84">
        <v>32</v>
      </c>
      <c r="B216" s="76" t="s">
        <v>122</v>
      </c>
      <c r="C216" s="117"/>
      <c r="D216" s="115">
        <v>14349.990045789367</v>
      </c>
      <c r="E216" s="115">
        <v>14316.809343685711</v>
      </c>
    </row>
    <row r="217" spans="1:5" s="191" customFormat="1" x14ac:dyDescent="0.25">
      <c r="A217" s="201">
        <v>4</v>
      </c>
      <c r="B217" s="188" t="s">
        <v>21</v>
      </c>
      <c r="C217" s="205"/>
      <c r="D217" s="190">
        <f>D218</f>
        <v>716.7031654389807</v>
      </c>
      <c r="E217" s="190">
        <f>E218</f>
        <v>716.7031654389807</v>
      </c>
    </row>
    <row r="218" spans="1:5" x14ac:dyDescent="0.25">
      <c r="A218" s="84">
        <v>42</v>
      </c>
      <c r="B218" s="76" t="s">
        <v>124</v>
      </c>
      <c r="C218" s="117"/>
      <c r="D218" s="115">
        <v>716.7031654389807</v>
      </c>
      <c r="E218" s="115">
        <v>716.7031654389807</v>
      </c>
    </row>
    <row r="219" spans="1:5" ht="38.25" customHeight="1" x14ac:dyDescent="0.25">
      <c r="A219" s="93" t="s">
        <v>175</v>
      </c>
      <c r="B219" s="94" t="s">
        <v>176</v>
      </c>
      <c r="C219" s="122">
        <f t="shared" ref="C219:E219" si="81">C220</f>
        <v>0</v>
      </c>
      <c r="D219" s="110">
        <f t="shared" si="81"/>
        <v>95685.50872652464</v>
      </c>
      <c r="E219" s="110">
        <f t="shared" si="81"/>
        <v>95947.972659101462</v>
      </c>
    </row>
    <row r="220" spans="1:5" ht="22.5" customHeight="1" x14ac:dyDescent="0.25">
      <c r="A220" s="86">
        <v>575</v>
      </c>
      <c r="B220" s="74" t="s">
        <v>84</v>
      </c>
      <c r="C220" s="112">
        <f t="shared" ref="C220:E220" si="82">SUM(C222:C225)</f>
        <v>0</v>
      </c>
      <c r="D220" s="112">
        <f>D221+D224-1</f>
        <v>95685.50872652464</v>
      </c>
      <c r="E220" s="112">
        <f t="shared" ref="D220:E220" si="83">E221+E224</f>
        <v>95947.972659101462</v>
      </c>
    </row>
    <row r="221" spans="1:5" s="191" customFormat="1" x14ac:dyDescent="0.25">
      <c r="A221" s="201">
        <v>3</v>
      </c>
      <c r="B221" s="185" t="s">
        <v>19</v>
      </c>
      <c r="C221" s="203"/>
      <c r="D221" s="203">
        <f t="shared" ref="D221:E221" si="84">SUM(D222:D223)</f>
        <v>94306.191519012529</v>
      </c>
      <c r="E221" s="203">
        <f t="shared" si="84"/>
        <v>94567.655451589351</v>
      </c>
    </row>
    <row r="222" spans="1:5" x14ac:dyDescent="0.25">
      <c r="A222" s="84">
        <v>31</v>
      </c>
      <c r="B222" s="91" t="s">
        <v>121</v>
      </c>
      <c r="C222" s="117"/>
      <c r="D222" s="115">
        <v>66095.958590483773</v>
      </c>
      <c r="E222" s="115">
        <v>66427.765611520343</v>
      </c>
    </row>
    <row r="223" spans="1:5" x14ac:dyDescent="0.25">
      <c r="A223" s="84">
        <v>32</v>
      </c>
      <c r="B223" s="76" t="s">
        <v>122</v>
      </c>
      <c r="C223" s="117"/>
      <c r="D223" s="115">
        <v>28210.232928528763</v>
      </c>
      <c r="E223" s="115">
        <v>28139.889840069012</v>
      </c>
    </row>
    <row r="224" spans="1:5" s="191" customFormat="1" x14ac:dyDescent="0.25">
      <c r="A224" s="201">
        <v>4</v>
      </c>
      <c r="B224" s="188" t="s">
        <v>21</v>
      </c>
      <c r="C224" s="205"/>
      <c r="D224" s="190">
        <f t="shared" ref="D224:E224" si="85">D225</f>
        <v>1380.3172075121108</v>
      </c>
      <c r="E224" s="190">
        <f t="shared" si="85"/>
        <v>1380.3172075121108</v>
      </c>
    </row>
    <row r="225" spans="1:5" x14ac:dyDescent="0.25">
      <c r="A225" s="84">
        <v>42</v>
      </c>
      <c r="B225" s="76" t="s">
        <v>124</v>
      </c>
      <c r="C225" s="117"/>
      <c r="D225" s="115">
        <v>1380.3172075121108</v>
      </c>
      <c r="E225" s="115">
        <v>1380.3172075121108</v>
      </c>
    </row>
    <row r="226" spans="1:5" ht="31.5" customHeight="1" x14ac:dyDescent="0.25">
      <c r="A226" s="93" t="s">
        <v>177</v>
      </c>
      <c r="B226" s="94" t="s">
        <v>178</v>
      </c>
      <c r="C226" s="122">
        <f t="shared" ref="C226:E226" si="86">C227</f>
        <v>0</v>
      </c>
      <c r="D226" s="110">
        <f t="shared" si="86"/>
        <v>80027.128409317142</v>
      </c>
      <c r="E226" s="110">
        <f t="shared" si="86"/>
        <v>80301.280775101201</v>
      </c>
    </row>
    <row r="227" spans="1:5" ht="22.5" customHeight="1" x14ac:dyDescent="0.25">
      <c r="A227" s="86">
        <v>575</v>
      </c>
      <c r="B227" s="74" t="s">
        <v>84</v>
      </c>
      <c r="C227" s="112">
        <f t="shared" ref="C227:E227" si="87">SUM(C229:C232)</f>
        <v>0</v>
      </c>
      <c r="D227" s="112">
        <f t="shared" ref="D227" si="88">D228+D231</f>
        <v>80027.128409317142</v>
      </c>
      <c r="E227" s="112">
        <f t="shared" ref="E227" si="89">E228+E231</f>
        <v>80301.280775101201</v>
      </c>
    </row>
    <row r="228" spans="1:5" s="191" customFormat="1" x14ac:dyDescent="0.25">
      <c r="A228" s="201">
        <v>3</v>
      </c>
      <c r="B228" s="185" t="s">
        <v>19</v>
      </c>
      <c r="C228" s="203"/>
      <c r="D228" s="203">
        <f t="shared" ref="D228" si="90">SUM(D229:D230)</f>
        <v>78885.128409317142</v>
      </c>
      <c r="E228" s="203">
        <f t="shared" ref="E228" si="91">SUM(E229:E230)</f>
        <v>79159.864622735418</v>
      </c>
    </row>
    <row r="229" spans="1:5" x14ac:dyDescent="0.25">
      <c r="A229" s="84">
        <v>31</v>
      </c>
      <c r="B229" s="91" t="s">
        <v>121</v>
      </c>
      <c r="C229" s="117"/>
      <c r="D229" s="115">
        <v>55478.133917313695</v>
      </c>
      <c r="E229" s="115">
        <v>55809.940938350257</v>
      </c>
    </row>
    <row r="230" spans="1:5" x14ac:dyDescent="0.25">
      <c r="A230" s="84">
        <v>32</v>
      </c>
      <c r="B230" s="76" t="s">
        <v>122</v>
      </c>
      <c r="C230" s="117"/>
      <c r="D230" s="115">
        <v>23406.99449200345</v>
      </c>
      <c r="E230" s="115">
        <v>23349.923684385161</v>
      </c>
    </row>
    <row r="231" spans="1:5" s="191" customFormat="1" x14ac:dyDescent="0.25">
      <c r="A231" s="201">
        <v>4</v>
      </c>
      <c r="B231" s="188" t="s">
        <v>21</v>
      </c>
      <c r="C231" s="205"/>
      <c r="D231" s="190">
        <f t="shared" ref="D231:E231" si="92">D232</f>
        <v>1142</v>
      </c>
      <c r="E231" s="190">
        <f t="shared" si="92"/>
        <v>1141.416152365784</v>
      </c>
    </row>
    <row r="232" spans="1:5" x14ac:dyDescent="0.25">
      <c r="A232" s="84">
        <v>42</v>
      </c>
      <c r="B232" s="76" t="s">
        <v>124</v>
      </c>
      <c r="C232" s="117"/>
      <c r="D232" s="115">
        <v>1142</v>
      </c>
      <c r="E232" s="115">
        <v>1141.416152365784</v>
      </c>
    </row>
    <row r="233" spans="1:5" ht="31.5" customHeight="1" x14ac:dyDescent="0.25">
      <c r="A233" s="104" t="s">
        <v>179</v>
      </c>
      <c r="B233" s="106" t="s">
        <v>180</v>
      </c>
      <c r="C233" s="122">
        <f t="shared" ref="C233:E233" si="93">C234+C240</f>
        <v>0</v>
      </c>
      <c r="D233" s="110">
        <f t="shared" si="93"/>
        <v>212541.74218594466</v>
      </c>
      <c r="E233" s="110">
        <f t="shared" si="93"/>
        <v>215436.15475479458</v>
      </c>
    </row>
    <row r="234" spans="1:5" ht="22.5" customHeight="1" x14ac:dyDescent="0.25">
      <c r="A234" s="86">
        <v>12</v>
      </c>
      <c r="B234" s="74" t="s">
        <v>88</v>
      </c>
      <c r="C234" s="112">
        <f t="shared" ref="C234:E234" si="94">SUM(C236:C239)</f>
        <v>0</v>
      </c>
      <c r="D234" s="112">
        <f t="shared" ref="D234" si="95">D235+D238</f>
        <v>31880.78260003982</v>
      </c>
      <c r="E234" s="112">
        <f t="shared" ref="E234" si="96">E235+E238</f>
        <v>32315.84152896675</v>
      </c>
    </row>
    <row r="235" spans="1:5" s="191" customFormat="1" x14ac:dyDescent="0.25">
      <c r="A235" s="201">
        <v>3</v>
      </c>
      <c r="B235" s="185" t="s">
        <v>19</v>
      </c>
      <c r="C235" s="203"/>
      <c r="D235" s="203">
        <f t="shared" ref="D235" si="97">SUM(D236:D237)</f>
        <v>31701.606808680073</v>
      </c>
      <c r="E235" s="203">
        <f t="shared" ref="E235" si="98">SUM(E236:E237)</f>
        <v>32017.84152896675</v>
      </c>
    </row>
    <row r="236" spans="1:5" x14ac:dyDescent="0.25">
      <c r="A236" s="84">
        <v>31</v>
      </c>
      <c r="B236" s="91" t="s">
        <v>121</v>
      </c>
      <c r="C236" s="117"/>
      <c r="D236" s="115">
        <v>24877</v>
      </c>
      <c r="E236" s="115">
        <v>25251.84152896675</v>
      </c>
    </row>
    <row r="237" spans="1:5" x14ac:dyDescent="0.25">
      <c r="A237" s="84">
        <v>32</v>
      </c>
      <c r="B237" s="76" t="s">
        <v>122</v>
      </c>
      <c r="C237" s="117"/>
      <c r="D237" s="115">
        <v>6824.6068086800715</v>
      </c>
      <c r="E237" s="115">
        <v>6766</v>
      </c>
    </row>
    <row r="238" spans="1:5" s="191" customFormat="1" x14ac:dyDescent="0.25">
      <c r="A238" s="201">
        <v>4</v>
      </c>
      <c r="B238" s="188" t="s">
        <v>21</v>
      </c>
      <c r="C238" s="205"/>
      <c r="D238" s="190">
        <f t="shared" ref="D238" si="99">D239</f>
        <v>179.17579135974515</v>
      </c>
      <c r="E238" s="190">
        <f t="shared" ref="E238" si="100">E239</f>
        <v>298</v>
      </c>
    </row>
    <row r="239" spans="1:5" x14ac:dyDescent="0.25">
      <c r="A239" s="84">
        <v>42</v>
      </c>
      <c r="B239" s="76" t="s">
        <v>124</v>
      </c>
      <c r="C239" s="117"/>
      <c r="D239" s="115">
        <v>179.17579135974515</v>
      </c>
      <c r="E239" s="115">
        <v>298</v>
      </c>
    </row>
    <row r="240" spans="1:5" ht="22.5" customHeight="1" x14ac:dyDescent="0.25">
      <c r="A240" s="86">
        <v>563</v>
      </c>
      <c r="B240" s="87" t="s">
        <v>136</v>
      </c>
      <c r="C240" s="112">
        <f t="shared" ref="C240:E240" si="101">SUM(C242:C245)</f>
        <v>0</v>
      </c>
      <c r="D240" s="112">
        <f t="shared" ref="D240" si="102">D241+D244</f>
        <v>180660.95958590484</v>
      </c>
      <c r="E240" s="112">
        <f t="shared" ref="E240" si="103">E241+E244</f>
        <v>183120.31322582782</v>
      </c>
    </row>
    <row r="241" spans="1:5" s="191" customFormat="1" x14ac:dyDescent="0.25">
      <c r="A241" s="201">
        <v>3</v>
      </c>
      <c r="B241" s="188" t="s">
        <v>19</v>
      </c>
      <c r="C241" s="203"/>
      <c r="D241" s="203">
        <f t="shared" ref="D241" si="104">SUM(D242:D243)</f>
        <v>179645.63010153297</v>
      </c>
      <c r="E241" s="203">
        <f t="shared" ref="E241" si="105">SUM(E242:E243)</f>
        <v>181428.09741854135</v>
      </c>
    </row>
    <row r="242" spans="1:5" x14ac:dyDescent="0.25">
      <c r="A242" s="84">
        <v>31</v>
      </c>
      <c r="B242" s="76" t="s">
        <v>121</v>
      </c>
      <c r="C242" s="117"/>
      <c r="D242" s="115">
        <v>140972.85818567922</v>
      </c>
      <c r="E242" s="115">
        <v>143093.76866414491</v>
      </c>
    </row>
    <row r="243" spans="1:5" x14ac:dyDescent="0.25">
      <c r="A243" s="84">
        <v>32</v>
      </c>
      <c r="B243" s="76" t="s">
        <v>122</v>
      </c>
      <c r="C243" s="117"/>
      <c r="D243" s="115">
        <v>38672.771915853737</v>
      </c>
      <c r="E243" s="115">
        <v>38334.32875439644</v>
      </c>
    </row>
    <row r="244" spans="1:5" s="191" customFormat="1" x14ac:dyDescent="0.25">
      <c r="A244" s="201">
        <v>4</v>
      </c>
      <c r="B244" s="188" t="s">
        <v>21</v>
      </c>
      <c r="C244" s="205"/>
      <c r="D244" s="190">
        <f t="shared" ref="D244" si="106">D245</f>
        <v>1015.3294843718892</v>
      </c>
      <c r="E244" s="190">
        <f t="shared" ref="E244" si="107">E245</f>
        <v>1692.215807286482</v>
      </c>
    </row>
    <row r="245" spans="1:5" x14ac:dyDescent="0.25">
      <c r="A245" s="84">
        <v>42</v>
      </c>
      <c r="B245" s="76" t="s">
        <v>124</v>
      </c>
      <c r="C245" s="117"/>
      <c r="D245" s="115">
        <v>1015.3294843718892</v>
      </c>
      <c r="E245" s="115">
        <v>1692.215807286482</v>
      </c>
    </row>
  </sheetData>
  <dataConsolidate/>
  <mergeCells count="1">
    <mergeCell ref="A1:E2"/>
  </mergeCells>
  <pageMargins left="0.7" right="0.7" top="0.75" bottom="0.75" header="0.3" footer="0.3"/>
  <pageSetup scale="6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9"/>
  <sheetViews>
    <sheetView workbookViewId="0">
      <selection activeCell="E18" sqref="E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7.85546875" customWidth="1"/>
    <col min="4" max="4" width="30" customWidth="1"/>
    <col min="5" max="9" width="24.28515625" customWidth="1"/>
  </cols>
  <sheetData>
    <row r="1" spans="1:9" ht="18" x14ac:dyDescent="0.25">
      <c r="A1" s="5"/>
      <c r="B1" s="5"/>
      <c r="C1" s="5"/>
      <c r="D1" s="5"/>
      <c r="E1" s="5"/>
      <c r="F1" s="5"/>
      <c r="G1" s="5"/>
      <c r="H1" s="6"/>
      <c r="I1" s="6"/>
    </row>
    <row r="2" spans="1:9" ht="18" customHeight="1" x14ac:dyDescent="0.25">
      <c r="A2" s="124" t="s">
        <v>29</v>
      </c>
      <c r="B2" s="124"/>
      <c r="C2" s="124"/>
      <c r="D2" s="124"/>
      <c r="E2" s="124"/>
      <c r="F2" s="124"/>
      <c r="G2" s="124"/>
      <c r="H2" s="50"/>
      <c r="I2" s="50"/>
    </row>
    <row r="3" spans="1:9" ht="18" x14ac:dyDescent="0.25">
      <c r="A3" s="5"/>
      <c r="B3" s="5"/>
      <c r="C3" s="5"/>
      <c r="D3" s="5"/>
      <c r="E3" s="5"/>
      <c r="F3" s="5"/>
      <c r="G3" s="5"/>
      <c r="H3" s="6"/>
      <c r="I3" s="6"/>
    </row>
    <row r="4" spans="1:9" ht="25.5" x14ac:dyDescent="0.25">
      <c r="A4" s="171" t="s">
        <v>31</v>
      </c>
      <c r="B4" s="172"/>
      <c r="C4" s="173"/>
      <c r="D4" s="23" t="s">
        <v>32</v>
      </c>
      <c r="E4" s="24" t="s">
        <v>47</v>
      </c>
      <c r="F4" s="24" t="s">
        <v>48</v>
      </c>
      <c r="G4" s="24" t="s">
        <v>49</v>
      </c>
    </row>
    <row r="5" spans="1:9" x14ac:dyDescent="0.25">
      <c r="A5" s="177" t="s">
        <v>68</v>
      </c>
      <c r="B5" s="178"/>
      <c r="C5" s="179"/>
      <c r="D5" s="45" t="s">
        <v>61</v>
      </c>
      <c r="E5" s="10"/>
      <c r="F5" s="10"/>
      <c r="G5" s="10"/>
    </row>
    <row r="6" spans="1:9" x14ac:dyDescent="0.25">
      <c r="A6" s="180" t="s">
        <v>62</v>
      </c>
      <c r="B6" s="181"/>
      <c r="C6" s="182"/>
      <c r="D6" s="45" t="s">
        <v>64</v>
      </c>
      <c r="E6" s="10"/>
      <c r="F6" s="10"/>
      <c r="G6" s="10"/>
    </row>
    <row r="7" spans="1:9" x14ac:dyDescent="0.25">
      <c r="A7" s="174" t="s">
        <v>63</v>
      </c>
      <c r="B7" s="175"/>
      <c r="C7" s="176"/>
      <c r="D7" s="45" t="s">
        <v>65</v>
      </c>
      <c r="E7" s="10"/>
      <c r="F7" s="10"/>
      <c r="G7" s="10"/>
    </row>
    <row r="8" spans="1:9" x14ac:dyDescent="0.25">
      <c r="A8" s="153" t="s">
        <v>38</v>
      </c>
      <c r="B8" s="154"/>
      <c r="C8" s="155"/>
      <c r="D8" s="32" t="s">
        <v>39</v>
      </c>
      <c r="E8" s="10"/>
      <c r="F8" s="10"/>
      <c r="G8" s="10"/>
    </row>
    <row r="9" spans="1:9" x14ac:dyDescent="0.25">
      <c r="A9" s="156" t="s">
        <v>40</v>
      </c>
      <c r="B9" s="157"/>
      <c r="C9" s="158"/>
      <c r="D9" s="32" t="s">
        <v>41</v>
      </c>
      <c r="E9" s="10"/>
      <c r="F9" s="10"/>
      <c r="G9" s="10"/>
    </row>
    <row r="10" spans="1:9" x14ac:dyDescent="0.25">
      <c r="A10" s="162" t="s">
        <v>42</v>
      </c>
      <c r="B10" s="163"/>
      <c r="C10" s="164"/>
      <c r="D10" s="31" t="s">
        <v>43</v>
      </c>
      <c r="E10" s="10"/>
      <c r="F10" s="10"/>
      <c r="G10" s="11"/>
    </row>
    <row r="11" spans="1:9" x14ac:dyDescent="0.25">
      <c r="A11" s="165" t="s">
        <v>72</v>
      </c>
      <c r="B11" s="166"/>
      <c r="C11" s="167"/>
      <c r="D11" s="31" t="s">
        <v>69</v>
      </c>
      <c r="E11" s="10"/>
      <c r="F11" s="10"/>
      <c r="G11" s="11"/>
    </row>
    <row r="12" spans="1:9" x14ac:dyDescent="0.25">
      <c r="A12" s="168" t="s">
        <v>73</v>
      </c>
      <c r="B12" s="169"/>
      <c r="C12" s="170"/>
      <c r="D12" s="31" t="s">
        <v>70</v>
      </c>
      <c r="E12" s="10"/>
      <c r="F12" s="10"/>
      <c r="G12" s="11"/>
    </row>
    <row r="13" spans="1:9" x14ac:dyDescent="0.25">
      <c r="A13" s="159" t="s">
        <v>66</v>
      </c>
      <c r="B13" s="160"/>
      <c r="C13" s="161"/>
      <c r="D13" s="46"/>
      <c r="E13" s="10"/>
      <c r="F13" s="10"/>
      <c r="G13" s="11"/>
    </row>
    <row r="14" spans="1:9" ht="14.45" customHeight="1" x14ac:dyDescent="0.25">
      <c r="A14" s="153" t="s">
        <v>38</v>
      </c>
      <c r="B14" s="154"/>
      <c r="C14" s="155"/>
      <c r="D14" s="32" t="s">
        <v>39</v>
      </c>
      <c r="E14" s="10"/>
      <c r="F14" s="10"/>
      <c r="G14" s="10"/>
    </row>
    <row r="15" spans="1:9" ht="14.25" customHeight="1" x14ac:dyDescent="0.25">
      <c r="A15" s="156" t="s">
        <v>44</v>
      </c>
      <c r="B15" s="157"/>
      <c r="C15" s="158"/>
      <c r="D15" s="32" t="s">
        <v>45</v>
      </c>
      <c r="E15" s="10"/>
      <c r="F15" s="10"/>
      <c r="G15" s="10"/>
    </row>
    <row r="16" spans="1:9" ht="15" customHeight="1" x14ac:dyDescent="0.25">
      <c r="A16" s="162" t="s">
        <v>42</v>
      </c>
      <c r="B16" s="163"/>
      <c r="C16" s="164"/>
      <c r="D16" s="31" t="s">
        <v>43</v>
      </c>
      <c r="E16" s="10"/>
      <c r="F16" s="10"/>
      <c r="G16" s="11"/>
    </row>
    <row r="17" spans="1:7" x14ac:dyDescent="0.25">
      <c r="A17" s="165" t="s">
        <v>72</v>
      </c>
      <c r="B17" s="166"/>
      <c r="C17" s="167"/>
      <c r="D17" s="46" t="s">
        <v>69</v>
      </c>
      <c r="E17" s="10"/>
      <c r="F17" s="10"/>
      <c r="G17" s="11"/>
    </row>
    <row r="18" spans="1:7" ht="15" customHeight="1" x14ac:dyDescent="0.25">
      <c r="A18" s="168" t="s">
        <v>73</v>
      </c>
      <c r="B18" s="169"/>
      <c r="C18" s="170"/>
      <c r="D18" s="46" t="s">
        <v>70</v>
      </c>
      <c r="E18" s="10"/>
      <c r="F18" s="10"/>
      <c r="G18" s="11"/>
    </row>
    <row r="19" spans="1:7" ht="15" customHeight="1" x14ac:dyDescent="0.25">
      <c r="A19" s="159" t="s">
        <v>66</v>
      </c>
      <c r="B19" s="160"/>
      <c r="C19" s="161"/>
      <c r="D19" s="46"/>
      <c r="E19" s="10"/>
      <c r="F19" s="10"/>
      <c r="G19" s="11"/>
    </row>
  </sheetData>
  <dataConsolidate topLabels="1"/>
  <mergeCells count="17">
    <mergeCell ref="A4:C4"/>
    <mergeCell ref="A7:C7"/>
    <mergeCell ref="A5:C5"/>
    <mergeCell ref="A6:C6"/>
    <mergeCell ref="A2:G2"/>
    <mergeCell ref="A8:C8"/>
    <mergeCell ref="A9:C9"/>
    <mergeCell ref="A19:C19"/>
    <mergeCell ref="A10:C10"/>
    <mergeCell ref="A11:C11"/>
    <mergeCell ref="A13:C13"/>
    <mergeCell ref="A12:C12"/>
    <mergeCell ref="A18:C18"/>
    <mergeCell ref="A14:C14"/>
    <mergeCell ref="A15:C15"/>
    <mergeCell ref="A16:C16"/>
    <mergeCell ref="A17:C17"/>
  </mergeCells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E E A A B Q S w M E F A A C A A g A s 1 J F V Q S m 2 y u o A A A A + Q A A A B I A H A B D b 2 5 m a W c v U G F j a 2 F n Z S 5 4 b W w g o h g A K K A U A A A A A A A A A A A A A A A A A A A A A A A A A A A A h c 8 x D o I w G A X g q 5 D u t K U a I + S n D C 4 O k h h N j G s D F R q h m L Z Y 7 u b g k b y C J I q 6 O b 6 X b 3 j v c b t D N r R N c J X G q k 6 n K M I U B V I X X a l 0 l a L e n c I l y j h s R X E W l Q x G r G 0 y 2 D J F t X O X h B D v P f Y z 3 J m K M E o j c s w 3 + 6 K W r U A f r P 7 j U G n r h C 4 k 4 n B 4 j e E M x 3 O 8 Y C z G d L R A p h 5 y p b + G j Z M x B f J T w q p v X G 8 k r 0 2 4 3 g G Z I p D 3 D f 4 E U E s D B B Q A A g A I A L N S R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U k V V s Z y p q 1 c B A A A j A g A A E w A c A E Z v c m 1 1 b G F z L 1 N l Y 3 R p b 2 4 x L m 0 g o h g A K K A U A A A A A A A A A A A A A A A A A A A A A A A A A A A A b Y / B T s J A F E X 3 T f o P L + O G J r V R k I 2 E R Q W M j Q k l l N Y F E D O 0 T y h M Z 8 h 0 m q C E j W v 9 E z + D L / F L H G x R F s x i J j n 3 z X 3 3 5 h i r V H A I y v e 6 Z R q m k S + o x A T C C N r A U J k G 6 B O I Q s a o S W 8 T I 3 O e h F z N h F j V 7 l O G T k d w h V z l N T K 8 n Q z d / U f Y 9 y O / G 4 w i f + I O B 6 4 N a 0 Y 5 p C C R s v S N x u m S Q v 2 q 3 p i s Z b r E h I k 5 r K W Q d P 9 Z 8 F K 5 1 F c T v t + / n A 3 L N 8 S y g R e M 2 a B k g Z Z d Z g q j 5 2 C B q H S q M t 5 2 7 C n M 2 i S M i P 2 Y 8 q R N f n U y 3 Y 2 7 V N F p 9 e + C D K T I h N I l H 5 A m K H O i L U Z 0 p q t U S s V r x x U 2 j C v F Z S y I K a M y b x + y T K 0 / 0 8 6 C 8 r n 2 H L 2 u 8 d 9 w J C n P X 4 T M O o I V G T + I e e 1 M A n u 7 J Z 7 n w M A P e n d 9 D 7 q e T 3 R d P Q 6 U v + 5 s 2 J L S o X 7 E C j f q h D f O j 9 + c x 8 1 T v L N M I + V n e 7 R + A F B L A Q I t A B Q A A g A I A L N S R V U E p t s r q A A A A P k A A A A S A A A A A A A A A A A A A A A A A A A A A A B D b 2 5 m a W c v U G F j a 2 F n Z S 5 4 b W x Q S w E C L Q A U A A I A C A C z U k V V D 8 r p q 6 Q A A A D p A A A A E w A A A A A A A A A A A A A A A A D 0 A A A A W 0 N v b n R l b n R f V H l w Z X N d L n h t b F B L A Q I t A B Q A A g A I A L N S R V W x n K m r V w E A A C M C A A A T A A A A A A A A A A A A A A A A A O U B A A B G b 3 J t d W x h c y 9 T Z W N 0 a W 9 u M S 5 t U E s F B g A A A A A D A A M A w g A A A I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8 K A A A A A A A A v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V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w N V Q w O D o y M T o x M y 4 x M z k 5 M T g 4 W i I g L z 4 8 R W 5 0 c n k g V H l w Z T 0 i R m l s b E N v b H V t b l R 5 c G V z I i B W Y W x 1 Z T 0 i c 0 F B W U F B Q U E 9 I i A v P j x F b n R y e S B U e X B l P S J G a W x s Q 2 9 s d W 1 u T m F t Z X M i I F Z h b H V l P S J z W y Z x d W 9 0 O 0 l J L i B Q T 1 N F Q k 5 J I E R J T y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V Y v Q 2 h h b m d l Z C B U e X B l L n t J S S 4 g U E 9 T R U J O S S B E S U 8 s M H 0 m c X V v d D s s J n F 1 b 3 Q 7 U 2 V j d G l v b j E v V V Y v Q 2 h h b m d l Z C B U e X B l L n t D b 2 x 1 b W 4 y L D F 9 J n F 1 b 3 Q 7 L C Z x d W 9 0 O 1 N l Y 3 R p b 2 4 x L 1 V W L 0 N o Y W 5 n Z W Q g V H l w Z S 5 7 Q 2 9 s d W 1 u M y w y f S Z x d W 9 0 O y w m c X V v d D t T Z W N 0 a W 9 u M S 9 V V i 9 D a G F u Z 2 V k I F R 5 c G U u e 0 N v b H V t b j Q s M 3 0 m c X V v d D s s J n F 1 b 3 Q 7 U 2 V j d G l v b j E v V V Y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V W L 0 N o Y W 5 n Z W Q g V H l w Z S 5 7 S U k u I F B P U 0 V C T k k g R E l P L D B 9 J n F 1 b 3 Q 7 L C Z x d W 9 0 O 1 N l Y 3 R p b 2 4 x L 1 V W L 0 N o Y W 5 n Z W Q g V H l w Z S 5 7 Q 2 9 s d W 1 u M i w x f S Z x d W 9 0 O y w m c X V v d D t T Z W N 0 a W 9 u M S 9 V V i 9 D a G F u Z 2 V k I F R 5 c G U u e 0 N v b H V t b j M s M n 0 m c X V v d D s s J n F 1 b 3 Q 7 U 2 V j d G l v b j E v V V Y v Q 2 h h b m d l Z C B U e X B l L n t D b 2 x 1 b W 4 0 L D N 9 J n F 1 b 3 Q 7 L C Z x d W 9 0 O 1 N l Y 3 R p b 2 4 x L 1 V W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V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V Y v V V Z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V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V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T p F 6 Z W u K u R b R w o P U 1 b C C 1 A A A A A A I A A A A A A A N m A A D A A A A A E A A A A G x p J C r l o a o / v Y k y g 1 h J k 7 g A A A A A B I A A A K A A A A A Q A A A A n o B X 4 C o e + K k u k G 0 V g A 7 N y 1 A A A A A Y a s k g d a S M V 7 6 D q 6 + / Z 2 9 m P 1 F l x w 2 1 9 C l Q u W P z r W E X Z 7 p 6 D 2 8 j f O V N 0 k E d D 8 + v e K v k z 7 v x q y 7 O y q Q q X 2 R n 7 t K N w o O C l o 8 l D l K K o Z 9 M n 9 V U q R Q A A A C O / U 6 X H 1 7 5 D s 8 w y I K y Y V I 8 6 T f 5 k A = = < / D a t a M a s h u p > 
</file>

<file path=customXml/itemProps1.xml><?xml version="1.0" encoding="utf-8"?>
<ds:datastoreItem xmlns:ds="http://schemas.openxmlformats.org/officeDocument/2006/customXml" ds:itemID="{3B2FECF8-1874-4A15-A86C-CB8C7B86E0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POSEBNI DIO (2) za NN</vt:lpstr>
      <vt:lpstr>primjer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2022-10-14T08:36:32Z</cp:lastPrinted>
  <dcterms:created xsi:type="dcterms:W3CDTF">2022-08-12T12:51:27Z</dcterms:created>
  <dcterms:modified xsi:type="dcterms:W3CDTF">2022-10-14T09:49:47Z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